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QUADRO RESUMO" sheetId="1" r:id="rId4"/>
    <sheet state="visible" name="PCFP - COPEIRA - PVH" sheetId="2" r:id="rId5"/>
    <sheet state="visible" name="PCFP - CONTÍNUO - PVH " sheetId="3" r:id="rId6"/>
    <sheet state="visible" name="PCFP - RECEPCIONISTA - PVH " sheetId="4" r:id="rId7"/>
    <sheet state="visible" name="UNIFORMES" sheetId="5" r:id="rId8"/>
    <sheet state="visible" name="MATERIAIS CONSUMOLIMPEZA" sheetId="6" r:id="rId9"/>
    <sheet state="visible" name="EQUIPAMENTOSUTENSÍLIOS COPA" sheetId="7" r:id="rId10"/>
    <sheet state="visible" name="Fundamentação" sheetId="8" r:id="rId11"/>
  </sheets>
  <definedNames/>
  <calcPr/>
  <extLst>
    <ext uri="GoogleSheetsCustomDataVersion2">
      <go:sheetsCustomData xmlns:go="http://customooxmlschemas.google.com/" r:id="rId12" roundtripDataChecksum="F8lOaLEeRLlmOBSsU/8tH6HcyunXHsEGbPuZZLHKAT0="/>
    </ext>
  </extLst>
</workbook>
</file>

<file path=xl/sharedStrings.xml><?xml version="1.0" encoding="utf-8"?>
<sst xmlns="http://schemas.openxmlformats.org/spreadsheetml/2006/main" count="1238" uniqueCount="355">
  <si>
    <t>QUADRO DEMONSTRATIVO - VALOR GLOBAL DA PROPOSTA</t>
  </si>
  <si>
    <t>Item</t>
  </si>
  <si>
    <t>Descrição</t>
  </si>
  <si>
    <t>Unidade</t>
  </si>
  <si>
    <t>Qtde de Postos</t>
  </si>
  <si>
    <t>Valor Unitário do Posto R$</t>
  </si>
  <si>
    <t>Valor Mensal R$</t>
  </si>
  <si>
    <t>Valor Total (12 meses) R$</t>
  </si>
  <si>
    <t>LOTE I</t>
  </si>
  <si>
    <t>Serviços de Copeira</t>
  </si>
  <si>
    <t>Posto SEM insalubridade</t>
  </si>
  <si>
    <t>Serviços de Contínuo/Office boy</t>
  </si>
  <si>
    <t xml:space="preserve">
Serviços de Recepcionista
</t>
  </si>
  <si>
    <t>Lote I - VALOR TOTAL ESTIMADO DA LICITAÇÃO R$</t>
  </si>
  <si>
    <t>PLANILHA DE CUSTOS E FORMAÇÃO DE PREÇOS
 PORTO VELHO-RO - COPEIRA</t>
  </si>
  <si>
    <t>DADOS DA LICITAÇÃO</t>
  </si>
  <si>
    <t>A</t>
  </si>
  <si>
    <t>Licitação N.º</t>
  </si>
  <si>
    <t>xxx</t>
  </si>
  <si>
    <t>B</t>
  </si>
  <si>
    <t>Pregão Eletrônico N.º</t>
  </si>
  <si>
    <t>C</t>
  </si>
  <si>
    <t>Data do Pregão</t>
  </si>
  <si>
    <t>DD/MM/AAAA</t>
  </si>
  <si>
    <t>D</t>
  </si>
  <si>
    <t>Hora do Pregão</t>
  </si>
  <si>
    <t>XXHYYmin</t>
  </si>
  <si>
    <t>E</t>
  </si>
  <si>
    <t>Processo da Licitação SEI N.º</t>
  </si>
  <si>
    <t>0016.001023/2025-29</t>
  </si>
  <si>
    <t>DADOS DO PARTICIPANTE</t>
  </si>
  <si>
    <t>Empresa Participante</t>
  </si>
  <si>
    <t>CNPJ da Participante</t>
  </si>
  <si>
    <t>Situação no Simples Nacional</t>
  </si>
  <si>
    <t>Endereço</t>
  </si>
  <si>
    <t>E-mail</t>
  </si>
  <si>
    <t>F</t>
  </si>
  <si>
    <t>Contato Telefônico</t>
  </si>
  <si>
    <t>(69) xxx</t>
  </si>
  <si>
    <t>DADOS DA PROPOSTA</t>
  </si>
  <si>
    <t>Data de apresentação da proposta (mês/ano)</t>
  </si>
  <si>
    <t>MM/AAAA</t>
  </si>
  <si>
    <t>Ano Acordo, Convenção ou Sentença Normativa em Dissídio Coletivo</t>
  </si>
  <si>
    <t>RO000003/2025</t>
  </si>
  <si>
    <t>Data do registro/homologação da Convenção ou Sentença Normativa em Dissídio Coletivo</t>
  </si>
  <si>
    <r>
      <rPr>
        <rFont val="Calibri"/>
        <color theme="1"/>
        <sz val="10.0"/>
      </rPr>
      <t>N</t>
    </r>
    <r>
      <rPr>
        <rFont val="Calibri"/>
        <strike/>
        <color theme="1"/>
        <sz val="10.0"/>
      </rPr>
      <t>º</t>
    </r>
    <r>
      <rPr>
        <rFont val="Calibri"/>
        <color theme="1"/>
        <sz val="10.0"/>
      </rPr>
      <t xml:space="preserve"> de meses de execução contratual</t>
    </r>
  </si>
  <si>
    <t>IDENTIFICAÇÃO DO SERVIÇO</t>
  </si>
  <si>
    <t>ESPECIFICAÇÃO</t>
  </si>
  <si>
    <t>ATIVIDADES DE APOIO COPA/COZINHA- SEM INSALUBRIDADE</t>
  </si>
  <si>
    <t>Município / UF</t>
  </si>
  <si>
    <t>PORTO VELHO-RO</t>
  </si>
  <si>
    <t>Unidade de medida</t>
  </si>
  <si>
    <t>POSTO</t>
  </si>
  <si>
    <t>Quantidade total a contratar (em função da unidade de medida)</t>
  </si>
  <si>
    <t>1</t>
  </si>
  <si>
    <t>Cargo</t>
  </si>
  <si>
    <t>COPEIRA</t>
  </si>
  <si>
    <t>Identificação do Serviço</t>
  </si>
  <si>
    <t>MÃO DE OBRA</t>
  </si>
  <si>
    <t>MÃO-DE-OBRA VINCULADA À EXECUÇÃO CONTRATUAL</t>
  </si>
  <si>
    <t>Dados complementares para composição dos custos referente à mão-de-obra</t>
  </si>
  <si>
    <t>Valor (R$)</t>
  </si>
  <si>
    <t>Tipo de serviço (mesmo serviço com características distintas)</t>
  </si>
  <si>
    <t>ATIVIDADES DE APOIO COPA/COZINHA</t>
  </si>
  <si>
    <t>Classificação Brasileira de Ocupações (CBO)</t>
  </si>
  <si>
    <t>CBO 5134-25</t>
  </si>
  <si>
    <t>Salário Normativo da Categoria Profissional</t>
  </si>
  <si>
    <t>Categoria profissional (vinculada à execução contratual)</t>
  </si>
  <si>
    <t>Data base da categoria (dia/mês/ano)</t>
  </si>
  <si>
    <t>01º DE JANEIRO DE 2025</t>
  </si>
  <si>
    <t>MÓDULO 1: COMPOSIÇÃO DA REMUNERAÇÃO</t>
  </si>
  <si>
    <t>Composição da Remuneração</t>
  </si>
  <si>
    <t>Salário</t>
  </si>
  <si>
    <t>Dias trabalhados:</t>
  </si>
  <si>
    <t>Adicional de Periculosidade</t>
  </si>
  <si>
    <t>Adicional de Insalubridade</t>
  </si>
  <si>
    <t>INTERVALO INTRAJORNADA</t>
  </si>
  <si>
    <t>DSR INTRAJORNADA</t>
  </si>
  <si>
    <t>TOTAL - MÓDULO 1: COMPOSIÇÃO DA REMUNERAÇÃO</t>
  </si>
  <si>
    <t xml:space="preserve"> MÓDULO 2: BENEFÍCIOS MENSAIS E DIÁRIOS</t>
  </si>
  <si>
    <t>2.1</t>
  </si>
  <si>
    <t>DÉCIMO TERCEIRO SALÁRIO, FÉRIAS E ADICIONAL DE FÉRIAS</t>
  </si>
  <si>
    <t>13 º Salário</t>
  </si>
  <si>
    <t>Férias + Adicional de Férias</t>
  </si>
  <si>
    <t>TOTAL DO SUBMÓDULO 2.1</t>
  </si>
  <si>
    <t>2.2</t>
  </si>
  <si>
    <t>Encargos previdenciários e FGTS</t>
  </si>
  <si>
    <t>INSS</t>
  </si>
  <si>
    <t>SESI OU SESC</t>
  </si>
  <si>
    <t>SENAI OU SENAC</t>
  </si>
  <si>
    <t>INCRA</t>
  </si>
  <si>
    <t>SALÁRIO EDUCAÇÃO</t>
  </si>
  <si>
    <t>FGTS</t>
  </si>
  <si>
    <t>G</t>
  </si>
  <si>
    <r>
      <rPr>
        <rFont val="Calibri"/>
        <color theme="1"/>
        <sz val="10.0"/>
      </rPr>
      <t xml:space="preserve">SEGURO ACIDENTE DE TRABALHO RAT X SAT </t>
    </r>
    <r>
      <rPr>
        <rFont val="Calibri"/>
        <i/>
        <color theme="1"/>
        <sz val="8.0"/>
      </rPr>
      <t>(Utilizar a alíquota demonostrada na GFIP. Aqui foi utilizada a alíquota máxima)</t>
    </r>
  </si>
  <si>
    <t>H</t>
  </si>
  <si>
    <t>SEBRAE</t>
  </si>
  <si>
    <t>TOTAL DO SUBMÓDULO 2.2</t>
  </si>
  <si>
    <t>2.3</t>
  </si>
  <si>
    <t xml:space="preserve">BENEFÍCIOS MENSAIS E DIÁRIOS </t>
  </si>
  <si>
    <t>Dias</t>
  </si>
  <si>
    <t>(R$)  ou (%)</t>
  </si>
  <si>
    <t xml:space="preserve">Transporte </t>
  </si>
  <si>
    <t>A1</t>
  </si>
  <si>
    <t>Desconto vale transporte do empregado</t>
  </si>
  <si>
    <t>SUBTOTAL A</t>
  </si>
  <si>
    <t xml:space="preserve">Auxílio alimentação (vales, cesta básica, entre outros)  </t>
  </si>
  <si>
    <t>B1</t>
  </si>
  <si>
    <t>Desconto auxílio alimentação do empregado</t>
  </si>
  <si>
    <t>SUBTOTAL B</t>
  </si>
  <si>
    <t>Assistência médica e familiar</t>
  </si>
  <si>
    <t>-</t>
  </si>
  <si>
    <t xml:space="preserve">Auxílio creche </t>
  </si>
  <si>
    <t>Seguro de vida, Invalidez e Auxilio Funeral</t>
  </si>
  <si>
    <t>TOTAL DO SUBMÓDULO 2.3</t>
  </si>
  <si>
    <t xml:space="preserve"> QUADRO RESUMO DO MÓDULO 2 - ENCARGOS E BENEFÍCIOS ANUAIS, MENSAIS E DIÁRIOS</t>
  </si>
  <si>
    <t>13º SALÁRIO E ADICIONAL DE FÉRIAS</t>
  </si>
  <si>
    <t>GPS, FGTS E OUTRAS CONTRIBUIÇÕES</t>
  </si>
  <si>
    <t>BENEFÍCIOS DIÁRIOS E MENSAIS</t>
  </si>
  <si>
    <t>TOTAL -  MÓDULO 2: BENEFÍCIOS MENSAIS E DIÁRIOS</t>
  </si>
  <si>
    <t xml:space="preserve"> MÓDULO 3: PROVISÃO PARA RESCISÃO</t>
  </si>
  <si>
    <t>3.0</t>
  </si>
  <si>
    <t>Provisão para Rescisão</t>
  </si>
  <si>
    <t>Aviso Prévio Indenizado</t>
  </si>
  <si>
    <t>Percentual de ocorrência anual (Acórdão 1904/2007 - PLENÁRIO TCU)</t>
  </si>
  <si>
    <t>Incidência do FGTS sobre Aviso Prévio Indenizado - API</t>
  </si>
  <si>
    <t>Aviso prévio trabalhado - APT (Acórdão TCU 1.586/2018)</t>
  </si>
  <si>
    <t>Incidência dos encargos do submódulo 2.2 sobre Aviso Prévio Trabalhado</t>
  </si>
  <si>
    <t>Multa do FGTS sobre Aviso Prévio indenizado - API + Multa sobre FGTS sobre o Aviso Prévio Trabalhado APT. (contribuição social extinta, conforme  Art. 12 - Lei nº 13.932/2019)</t>
  </si>
  <si>
    <t>TOTAL -  MÓDULO 3: PROVISÃO PARA RESCISÃO</t>
  </si>
  <si>
    <t>MÓDULO 4 – CUSTO DE REPOSIÇÃO DO PROFISSIONAL AUSENTE</t>
  </si>
  <si>
    <t>4.1</t>
  </si>
  <si>
    <t>Submódulo 4.1 - Ausências Legais</t>
  </si>
  <si>
    <t>Substituto na Cobertura de Férias (1/12 avos)</t>
  </si>
  <si>
    <t>Substituto na Cobertura de Ausências Legais (por doença)</t>
  </si>
  <si>
    <t>Substituto na Cobertura de Licença Paternidade</t>
  </si>
  <si>
    <t>Substituto na Cobertura Por Acidente de Trabalho</t>
  </si>
  <si>
    <t>Substituto na Cobertura de Licença Maternidade</t>
  </si>
  <si>
    <t>Outros  (Especificar)</t>
  </si>
  <si>
    <t>TOTAL DO SUBMÓDULO 4.1</t>
  </si>
  <si>
    <t>ok</t>
  </si>
  <si>
    <t xml:space="preserve"> </t>
  </si>
  <si>
    <t>Submódulo 4.2 - Intrajornada</t>
  </si>
  <si>
    <t>Intervalo para Repouso ou Alimentação</t>
  </si>
  <si>
    <t>TOTAL</t>
  </si>
  <si>
    <t xml:space="preserve"> QUADRO-RESUMO DO MÓDULO 4 - CUSTO DE REPOSIÇÃO DO PROFISSIONAL AUSENTE</t>
  </si>
  <si>
    <t>Módulo 4 – Encargos sociais e trabalhistas</t>
  </si>
  <si>
    <t>4.2</t>
  </si>
  <si>
    <t>TOTAL DO MÓDULO 4</t>
  </si>
  <si>
    <t xml:space="preserve"> MÓDULO 5 – INSUMOS DIVERSOS</t>
  </si>
  <si>
    <t>INSUMOS DIVERSOS</t>
  </si>
  <si>
    <t>Uniformes (Mensal por empregado)</t>
  </si>
  <si>
    <t>Materiais (mensal por empregado)</t>
  </si>
  <si>
    <t>Equipamentos (mensal por empregado)</t>
  </si>
  <si>
    <t>Epis</t>
  </si>
  <si>
    <t>TOTAL DO MÓDULO 5</t>
  </si>
  <si>
    <t>TOTAL DOS ENCARGOS SOCIAIS E TRABALHISTAS</t>
  </si>
  <si>
    <t>(M-T)      CUSTO TOTAL DA PLANILHA PARA EFEITO DE CÁLCULO DO MÓDULO 6 (M1+M2+M3+M4+M5)</t>
  </si>
  <si>
    <t xml:space="preserve">MÓDULO 6 – CUSTOS INDIRETOS, TRIBUTOS E LUCRO </t>
  </si>
  <si>
    <t>Custos Indiretos, Tributos e Lucro</t>
  </si>
  <si>
    <t>Custos Indiretos</t>
  </si>
  <si>
    <t>Lucro (MT + M5.A)</t>
  </si>
  <si>
    <r>
      <rPr>
        <rFont val="Calibri"/>
        <b/>
        <color rgb="FF000000"/>
        <sz val="10.0"/>
      </rPr>
      <t xml:space="preserve">Subtotal  para   efeito  de  cálculo  do s Tributos  (MT + MA + MB) FATURAMENTO [(100-1,65-7,60-5,00)/100] = 85,75 / 100 = </t>
    </r>
    <r>
      <rPr>
        <rFont val="Calibri"/>
        <b/>
        <color rgb="FF000000"/>
        <sz val="10.0"/>
      </rPr>
      <t>0,8575</t>
    </r>
  </si>
  <si>
    <t>Tributos</t>
  </si>
  <si>
    <t>C1. Tributos Federais</t>
  </si>
  <si>
    <t xml:space="preserve">C1-A  (PIS 1,65% - LUCRO  REAL)   </t>
  </si>
  <si>
    <t>C1. B  (COFINS 7,60% - LUCRO REAL)</t>
  </si>
  <si>
    <t>C.2 Tributos Estaduais (especificar)</t>
  </si>
  <si>
    <t xml:space="preserve">C.3 Tributos Municipais </t>
  </si>
  <si>
    <t xml:space="preserve">C3-A (ISS 5,0) </t>
  </si>
  <si>
    <t>TOTAL DOS TRIBUTOS</t>
  </si>
  <si>
    <t>TOTAL DOS CUSTOS INDIRETOS, TRIBUTOS E LUCRO</t>
  </si>
  <si>
    <t>Mão-de-obra vinculada à execução contratual (valor por empregado)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</si>
  <si>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</si>
  <si>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</si>
  <si>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</si>
  <si>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</si>
  <si>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</si>
  <si>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(A + B + C + D + E)</t>
  </si>
  <si>
    <t>Módulo 6 – Custos indiretos, tributos e lucro</t>
  </si>
  <si>
    <t>VALOR TOTAL POR EMPREGADO</t>
  </si>
  <si>
    <t>Links de cconsultas:</t>
  </si>
  <si>
    <t>1.</t>
  </si>
  <si>
    <t>https://www.cjf.jus.br/cjf/transparencia-publica-1/licitacoes/pregao-eletronico/001-2020/documentos/nota-tecnica/nota-tecnica-terceirizacao-sci-cjf.pdf</t>
  </si>
  <si>
    <t>2.</t>
  </si>
  <si>
    <t>https://www.gov.br/compras/pt-br/agente-publico/orientacoes-e-procedimentos/midia/elaborao-da-planilha-de-custos-e-formao-de-preos.pdf</t>
  </si>
  <si>
    <t>3.</t>
  </si>
  <si>
    <t>https://sei.sistemas.ro.gov.br/sei/controlador.php?acao=documento_download_anexo&amp;acao_origem=procedimento_visualizar&amp;id_anexo=15269057&amp;infra_sistema=100000100&amp;infra_unidade_atual=110000322&amp;infra_hash=b4fd2c7c43ab06879e4838e9b65d787134d1d38b79b2bc062b6018fecf7332c5</t>
  </si>
  <si>
    <t>PLANILHA DE CUSTOS E FORMAÇÃO DE PREÇOS
 PORTO VELHO-RO - CONTÍNUO</t>
  </si>
  <si>
    <r>
      <rPr>
        <rFont val="Calibri"/>
        <color theme="1"/>
        <sz val="10.0"/>
      </rPr>
      <t>N</t>
    </r>
    <r>
      <rPr>
        <rFont val="Calibri"/>
        <strike/>
        <color theme="1"/>
        <sz val="10.0"/>
      </rPr>
      <t>º</t>
    </r>
    <r>
      <rPr>
        <rFont val="Calibri"/>
        <color theme="1"/>
        <sz val="10.0"/>
      </rPr>
      <t xml:space="preserve"> de meses de execução contratual</t>
    </r>
  </si>
  <si>
    <t>SERVIÇO DE APOIO ADMINISTRATIVO - SEM INSALUBRIDADE</t>
  </si>
  <si>
    <t>2</t>
  </si>
  <si>
    <t>OFFICE BOY/CONTÍNUO</t>
  </si>
  <si>
    <t>SERVIÇO DE APOIO ADMINISTRATIVO</t>
  </si>
  <si>
    <t>CBO 4122-05</t>
  </si>
  <si>
    <r>
      <rPr>
        <rFont val="Calibri"/>
        <color theme="1"/>
        <sz val="10.0"/>
      </rPr>
      <t xml:space="preserve">SEGURO ACIDENTE DE TRABALHO RAT X SAT </t>
    </r>
    <r>
      <rPr>
        <rFont val="Calibri"/>
        <i/>
        <color theme="1"/>
        <sz val="8.0"/>
      </rPr>
      <t>(Utilizar a alíquota demonostrada na GFIP. Aqui foi utilizada a alíquota máxima)</t>
    </r>
  </si>
  <si>
    <r>
      <rPr>
        <rFont val="Calibri"/>
        <b/>
        <color rgb="FF000000"/>
        <sz val="10.0"/>
      </rPr>
      <t xml:space="preserve">Subtotal  para   efeito  de  cálculo  do s Tributos  (MT + MA + MB) FATURAMENTO [(100-1,65-7,60-5,00)/100] = 85,75 / 100 = </t>
    </r>
    <r>
      <rPr>
        <rFont val="Calibri"/>
        <b/>
        <color rgb="FF000000"/>
        <sz val="10.0"/>
      </rPr>
      <t>0,8575</t>
    </r>
  </si>
  <si>
    <t>PLANILHA DE CUSTOS E FORMAÇÃO DE PREÇOS
 PORTO VELHO-RO - RECEPCIONISTA</t>
  </si>
  <si>
    <r>
      <rPr>
        <rFont val="Calibri"/>
        <color theme="1"/>
        <sz val="10.0"/>
      </rPr>
      <t>N</t>
    </r>
    <r>
      <rPr>
        <rFont val="Calibri"/>
        <strike/>
        <color theme="1"/>
        <sz val="10.0"/>
      </rPr>
      <t>º</t>
    </r>
    <r>
      <rPr>
        <rFont val="Calibri"/>
        <color theme="1"/>
        <sz val="10.0"/>
      </rPr>
      <t xml:space="preserve"> de meses de execução contratual</t>
    </r>
  </si>
  <si>
    <t>RECEPCIONISTA</t>
  </si>
  <si>
    <r>
      <rPr>
        <rFont val="Calibri"/>
        <color theme="1"/>
        <sz val="10.0"/>
      </rPr>
      <t xml:space="preserve">SEGURO ACIDENTE DE TRABALHO RAT X SAT </t>
    </r>
    <r>
      <rPr>
        <rFont val="Calibri"/>
        <i/>
        <color theme="1"/>
        <sz val="8.0"/>
      </rPr>
      <t>(Utilizar a alíquota demonostrada na GFIP. Aqui foi utilizada a alíquota máxima)</t>
    </r>
  </si>
  <si>
    <r>
      <rPr>
        <rFont val="Calibri"/>
        <b/>
        <color rgb="FF000000"/>
        <sz val="10.0"/>
      </rPr>
      <t xml:space="preserve">Subtotal  para   efeito  de  cálculo  do s Tributos  (MT + MA + MB) FATURAMENTO [(100-1,65-7,60-5,00)/100] = 85,75 / 100 = </t>
    </r>
    <r>
      <rPr>
        <rFont val="Calibri"/>
        <b/>
        <color rgb="FF000000"/>
        <sz val="10.0"/>
      </rPr>
      <t>0,8575</t>
    </r>
  </si>
  <si>
    <t>ANEXO- IV- RELAÇÃO DE UNIFORMES</t>
  </si>
  <si>
    <t>PORTO VELHO/RO</t>
  </si>
  <si>
    <t>ITEM</t>
  </si>
  <si>
    <t>DESCRIÇÃO/ESPECIFICAÇÃO</t>
  </si>
  <si>
    <t>UND DE MEDIDA</t>
  </si>
  <si>
    <t>QUANT. ANUAL</t>
  </si>
  <si>
    <t>Sítios de 
Domínio Amplo</t>
  </si>
  <si>
    <t>Sítios de
 Domínio Amplo</t>
  </si>
  <si>
    <t>PREÇO MÉDIO</t>
  </si>
  <si>
    <t>TOTAL ANUAL</t>
  </si>
  <si>
    <t>CALÇA de cor azul escuro</t>
  </si>
  <si>
    <t>Camisa profissional - Cor clara (branca ou cinza).</t>
  </si>
  <si>
    <t>Jaleco Transpassado Fivela Gabarbine De Micro Fibra (cor azul)</t>
  </si>
  <si>
    <t>Meia - Em 100% algodão tipo soquete</t>
  </si>
  <si>
    <t>Par</t>
  </si>
  <si>
    <t>Calçado profissional Antiderrapante modelo sapatilha - (preto ou branco)</t>
  </si>
  <si>
    <t>Crachá - A ser definido pela empresa contratada</t>
  </si>
  <si>
    <t>Avental branco plástico</t>
  </si>
  <si>
    <t>VALOR ESTIMATIVO ANUAL</t>
  </si>
  <si>
    <t>VALOR ESTIMATIVO MENSAL</t>
  </si>
  <si>
    <t>OFFICE BOY / CONTÍNUO</t>
  </si>
  <si>
    <t>Calça - (cor azul escuro)</t>
  </si>
  <si>
    <t>Camiseta profissional - padrão</t>
  </si>
  <si>
    <t xml:space="preserve">Meia - Em 100% algodão tipo soquete </t>
  </si>
  <si>
    <r>
      <rPr>
        <rFont val="Times New Roman"/>
        <color theme="1"/>
        <sz val="12.0"/>
      </rPr>
      <t xml:space="preserve">Calçado profissional Antiderrapante </t>
    </r>
    <r>
      <rPr>
        <rFont val="Times New Roman"/>
        <b/>
        <color theme="1"/>
        <sz val="12.0"/>
      </rPr>
      <t>- Par sapato preto com solado emborrachado</t>
    </r>
  </si>
  <si>
    <t>CALÇA TIPO ESPORTE FINO, COM ZÍPER, NA COR PRETA, DE BOA QUALIDADE</t>
  </si>
  <si>
    <t>CAMISA ESTILO SOCIAL EM TECIDO, CORES PADRÃO DA EMPRESA, COM BOTÕES NOS PUNHOS, COM BOLSO SUPERIOR E LOGOMARCA DA EMPRESA, DE BOA QUALIDADE</t>
  </si>
  <si>
    <t>SAPATO DE COURO TIPO SCARPIN OU ESTILO BONECA, COR PRETA, DE BOA QUALIDADE</t>
  </si>
  <si>
    <t>ANEXO- I - RELAÇÃO DE MATERIAIS DE LIMPEZA</t>
  </si>
  <si>
    <t>CONSUMO ESTIMADO MENSAL E ANUAL - PORTO VELHO/RO</t>
  </si>
  <si>
    <t>DESCRIÇÃO</t>
  </si>
  <si>
    <t>UND</t>
  </si>
  <si>
    <t>QTDE</t>
  </si>
  <si>
    <t>PERIODICIDADE</t>
  </si>
  <si>
    <t>QTDE
ANUAL</t>
  </si>
  <si>
    <t>TOTAL MÉDIO ANUAL</t>
  </si>
  <si>
    <t>1.2</t>
  </si>
  <si>
    <t>Álcool 70% -1000 ML</t>
  </si>
  <si>
    <t>MENSAL</t>
  </si>
  <si>
    <t>Multiuso LIMP. GERAL – 500 ML</t>
  </si>
  <si>
    <t>Detergente líquido - 500 ML</t>
  </si>
  <si>
    <t>Sabão em barra pacote contendo no mínimo 5 unidades de 200g</t>
  </si>
  <si>
    <t>Pacote</t>
  </si>
  <si>
    <t>Palha de aço para limpeza, pacote contendo 08 unidades</t>
  </si>
  <si>
    <t>Esponja dupla face, multiuso, pacote c/ 03 unid</t>
  </si>
  <si>
    <t>Escova multiuso com cerdas de Nylon</t>
  </si>
  <si>
    <t>2.0</t>
  </si>
  <si>
    <t>Flanela de primeira qualidade para limpeza</t>
  </si>
  <si>
    <t>Pano de chão de microfibra de mínimo 50x60</t>
  </si>
  <si>
    <t>VALOR MENSAL POR COPEIRA</t>
  </si>
  <si>
    <t>ANEXO- II - RELAÇÃO DE MATERIAIS DE CONSUMO</t>
  </si>
  <si>
    <t>MARCA REFERÊNCIA</t>
  </si>
  <si>
    <t>1.1</t>
  </si>
  <si>
    <t>Açucar cristal - pacote de 2kg</t>
  </si>
  <si>
    <t>Adoçante de qualidade superior, 100 ml ou 110 ml</t>
  </si>
  <si>
    <t>1.3</t>
  </si>
  <si>
    <t>Café torrado e moído padrão de qualidade mínimo Superior, 100% arábica, embalagem tipo Alto Vácuo ou Vácuo Puro, podendo ser entregue em pacotes de 500g ou 1kg respeitada a quantidade contratada..</t>
  </si>
  <si>
    <t>Café Pelé Superior, Aviação Superior, Melitta Superior ou equivalentes.</t>
  </si>
  <si>
    <t>Coador em tecido para máquina de café, 20 l</t>
  </si>
  <si>
    <t>Touca descartável branca (pacote )</t>
  </si>
  <si>
    <t>Luvas descartáveis de uso doméstico (pacote)</t>
  </si>
  <si>
    <t>TOTAL - MENSAL - SOMATÓRIO ANEXO I E ANEXO II</t>
  </si>
  <si>
    <t>TOTAL  - ANUAL - SOMATÓRIO ANEXO I E ANEXO II</t>
  </si>
  <si>
    <t>TOTAL MENSAL POR COPEIRA - SOMATÓRIO ANEXO I E ANEXO II</t>
  </si>
  <si>
    <t>ANEXO- III- RELAÇÃO DE UTENSÍLIOS PARA COPA</t>
  </si>
  <si>
    <t>VIDA ÚTIL</t>
  </si>
  <si>
    <t>PREÇO MÉDIO
UNITÁRIO</t>
  </si>
  <si>
    <t>DEPRECIAÇÃO (VALOR UNITÁRIO/VIDA ÚTIL)</t>
  </si>
  <si>
    <t>VALOR TOTAL</t>
  </si>
  <si>
    <t xml:space="preserve">CAFETEIRA Elétrica INDUSTRIAL COM CAPACIDADE MINIMA DE 20 LITROS </t>
  </si>
  <si>
    <t>Carrinho distribuidor de café e água 02 bandejas com 02 rodas rodízios fixos e com 02 freios Gradil alto tipo varanda com altura min. 120mm (Proteção antiqueda) Bandejas com abas de mín. 30mm</t>
  </si>
  <si>
    <t>Bandeja em inox para servir chá/água/café</t>
  </si>
  <si>
    <t>Jarra em vidro para servir água/suco com capacidade mínima de 1.5litros</t>
  </si>
  <si>
    <t>Jogo com 06 unidades de Copo de vidro de 300 ml</t>
  </si>
  <si>
    <t>Caixa</t>
  </si>
  <si>
    <t>Jogo com 06 conjuntos de xícaras e pires de porcelana para café branca - 80 ml</t>
  </si>
  <si>
    <t>Jogo com 06 unidades de colheres em inox para café</t>
  </si>
  <si>
    <t>Açucareiro em inox com capacidade minima de 300 g</t>
  </si>
  <si>
    <t>Canecão em alumínio de 3 litros</t>
  </si>
  <si>
    <t>Canecão em alumínio de 2 litros</t>
  </si>
  <si>
    <t>Colher de madeira, 50 cm</t>
  </si>
  <si>
    <t>Garrafa térmica, com corpo externo em aço inox, ampola com  capacidade para 2 litros, com fechamento em pressão, alça  móvel em polipropileno.</t>
  </si>
  <si>
    <t>Garrafa térmica, com corpo externo em aço inox, ampola com
 capacidade para 1 litro, com fechamento em pressão, alça móvel
 em polipropileno.</t>
  </si>
  <si>
    <t>VALOR ESTIMADO MENSAL</t>
  </si>
  <si>
    <t>VALOR MENSAL POR COPEIRA (01)</t>
  </si>
  <si>
    <t>PLANILHA DE CUSTOS E FORMAÇÃO DE PREÇOS</t>
  </si>
  <si>
    <t xml:space="preserve">Serviço de Limpeza </t>
  </si>
  <si>
    <t>Março/2024</t>
  </si>
  <si>
    <t>Serviços de Higienização e Limpeza</t>
  </si>
  <si>
    <t xml:space="preserve">	RO000005/2023</t>
  </si>
  <si>
    <r>
      <rPr>
        <rFont val="Calibri, Arial"/>
        <color theme="1"/>
        <sz val="10.0"/>
      </rPr>
      <t>N</t>
    </r>
    <r>
      <rPr>
        <rFont val="Calibri"/>
        <strike/>
        <color theme="1"/>
        <sz val="10.0"/>
      </rPr>
      <t>º</t>
    </r>
    <r>
      <rPr>
        <rFont val="Calibri"/>
        <color theme="1"/>
        <sz val="10.0"/>
      </rPr>
      <t xml:space="preserve"> de meses de execução contratual</t>
    </r>
  </si>
  <si>
    <t>Anexo III-A – Mão-de-obra</t>
  </si>
  <si>
    <t>Mão-de-obra vinculada à execução contratual</t>
  </si>
  <si>
    <t>ATIVIDADES DE CONSERVAÇÃO E LIMPEZA PREDIAL</t>
  </si>
  <si>
    <t>Conforme Cláusula Terceira da SINTELPES do Estado de Rondonia</t>
  </si>
  <si>
    <t>CBO (410105) Encarregado</t>
  </si>
  <si>
    <t>MÓDULO 1 : COMPOSIÇÃO DA REMUNERAÇÃO</t>
  </si>
  <si>
    <t>Conforme Art.193 § 1º da CLT "30%"</t>
  </si>
  <si>
    <t>Percentual de Insalubridade -  Cláusula Décima Segunda da CCT e Paragrafo Terceiro da CCT a base de Cálculo</t>
  </si>
  <si>
    <t xml:space="preserve">Salário Minimo R$1.412,00 (conforme o DECRETO Nº 11.864, DE 27 DE DEZEMBRO DE 2023.) </t>
  </si>
  <si>
    <t>Adicional Noturno</t>
  </si>
  <si>
    <t>Adicional noturno por meio do art. 73 da CLT.</t>
  </si>
  <si>
    <t>Adicional de Hora Noturna Reduzida</t>
  </si>
  <si>
    <t>TOTAL DA REMUNERAÇÃO</t>
  </si>
  <si>
    <t>Art. 452-A, § 6º; : art. 7º, VIII, CF/88; Leis 4.090/1962 e 4.749/1962; Decreto 57.155/1965; Súmulas nº 14 e 157 –
TST; Acórdão TCU 1.753/2008 - Plenário</t>
  </si>
  <si>
    <t>Férias (9,075%) e Adicional de Férias (TR x 3,025%)</t>
  </si>
  <si>
    <t>Art. 7º, XVII, CF/88; Art. 129 a 153 da CLT; Súmulas 14, 100, 171, 261; art. 214 § 4º do Decreto nº 3.048/99, Art. 28 § 9º, 245 alínea “d” da Lei nº 8.212/91, art. 134 e 137 da CLT, Súmula nº 7 – TST, Súmula Nº 81 – TST - CONTA VINCULADA: IN 05/2027 SEGES  ANEXO VII-B</t>
  </si>
  <si>
    <t xml:space="preserve">Base de cálculo: De acordo com a instrução normativa nº 05/2017 anexo VII nota 3, a base de cálculo neste módulo deverá ser a soma: MÓDULO 1 + SUBMÓDULO 2.1. </t>
  </si>
  <si>
    <t>Inss</t>
  </si>
  <si>
    <t>Art. 22, Inciso I, da Lei nº 8.212/91 – Contribuição Previdenciária sobre a Folha de Pagamentos (CPFP)</t>
  </si>
  <si>
    <t>Sesi ou Sesc</t>
  </si>
  <si>
    <t>Art. 3º da Lei nº. 11.457/2007; IN RFB 971/2009;  Constituição Federal Art. 195</t>
  </si>
  <si>
    <r>
      <rPr>
        <rFont val="Calibri"/>
        <b/>
        <color theme="1"/>
        <sz val="10.0"/>
      </rPr>
      <t>Senai ou Senac</t>
    </r>
    <r>
      <rPr>
        <rFont val="Calibri"/>
        <b/>
        <color theme="1"/>
        <sz val="10.0"/>
      </rPr>
      <t xml:space="preserve"> </t>
    </r>
  </si>
  <si>
    <t xml:space="preserve">Incra </t>
  </si>
  <si>
    <r>
      <rPr>
        <rFont val="Calibri"/>
        <b/>
        <color theme="1"/>
        <sz val="10.0"/>
      </rPr>
      <t>Salário Educação</t>
    </r>
    <r>
      <rPr>
        <rFont val="Calibri"/>
        <b/>
        <color theme="1"/>
        <sz val="10.0"/>
      </rPr>
      <t xml:space="preserve"> </t>
    </r>
  </si>
  <si>
    <t xml:space="preserve">Fgts </t>
  </si>
  <si>
    <t>RAT X SAT (Conforme GFIP)</t>
  </si>
  <si>
    <t>IN RFB Nº 2110, DE 17 DE OUTUBRO DE 2022 ANEXO 1 CNAE 8121-4/00</t>
  </si>
  <si>
    <t xml:space="preserve">Sebrae </t>
  </si>
  <si>
    <t>Lei 7.418/85  Art. 4⁰ parágrafo único para o Percentual de 6%</t>
  </si>
  <si>
    <t xml:space="preserve">Auxílio alimentação </t>
  </si>
  <si>
    <t>CONFORME CONVENÇÃO COLETIVA DE TRABALHO</t>
  </si>
  <si>
    <t xml:space="preserve">Seguro de vida </t>
  </si>
  <si>
    <t>TOTAL DE BENEFÍCIOS MENSAIS E DIÁRIOS</t>
  </si>
  <si>
    <t xml:space="preserve"> Quadro-resumo do módulo 2-ENCARGOS E BENEFÍCIOS ANUAIS, MENSAIS E DIÁRIOS</t>
  </si>
  <si>
    <t>13º SALÁRIO, FÉRIAS E ADICIONAL DE FÉRIAS</t>
  </si>
  <si>
    <t>Art. 487, § 1º da CLT</t>
  </si>
  <si>
    <t>Incidência do FGTS sobre Aviso Prévio Indenizado</t>
  </si>
  <si>
    <t>Art. 15, da Lei 8.036/90;  (Súmula nº 305 do TST)</t>
  </si>
  <si>
    <t>Aviso prévio trabalhado</t>
  </si>
  <si>
    <t>Acórdão 1186/2017 - Plenário</t>
  </si>
  <si>
    <t>Art. 15, c/c o art. 18 da Lei 8.036/90; Art. 214, do Regulamento da Previdência Social</t>
  </si>
  <si>
    <t>Multa sobre FGTS e Contribuição Social sobre o Aviso Prévio Indenizado e sobre o Aviso Prévio Trabalhado. (Alterado Conf. Lei nº 13.932/2019)</t>
  </si>
  <si>
    <t xml:space="preserve">Lei n. 13.932/2019  (Anexo à Lei no 8.036, de 11 de maio de 1990) </t>
  </si>
  <si>
    <t>Art.131 , inciso III, da CLT. Art. 476 da CLT, art. 6º, §1º, alínea "f", da Lei n. 605, de 1949, e art. 12, alínea "f", do Decreto n. 27.048, de 1949.</t>
  </si>
  <si>
    <t>Art. 82 e 473 da CLT. Acórdãos TCU nº 1.904/2007 e nº 1.753/2008 - Plenário</t>
  </si>
  <si>
    <t>Art. 27 do Dec. 89312/84, Art. 131 da CLT e MP. 664/2014.</t>
  </si>
  <si>
    <t>Art. 7º inc. XVIII, CF, Lei 8.213/91, art. 72 e Lei 11770/2008. Lei n. 13.527/2016. Art. 86 da IN RFB 971/2009</t>
  </si>
  <si>
    <t>Art. 71 da Consolidação das Leis do Trabalho</t>
  </si>
  <si>
    <t>Uniformes e EPIs</t>
  </si>
  <si>
    <t>LIVRE COTAÇÂO DA EMPRESA - CONDICIONADA A DECLARAÇÃO DE EXEQUIBILIDADE DA LICITANTE</t>
  </si>
  <si>
    <t>Materiais</t>
  </si>
  <si>
    <t>Equipamentos</t>
  </si>
  <si>
    <t>De acordo com o item VI do Anexo I da IN SEGES/MPDG nº 5/2017</t>
  </si>
  <si>
    <t>Lucro (MT + M6.A)</t>
  </si>
  <si>
    <t>Subtotal  para   efeito  de  cálculo  do s Tributos  (MT + MA + MB) FATURAMENTO [(100-8,65)/100]</t>
  </si>
  <si>
    <t xml:space="preserve">C1-A  (PIS 1,65%)   </t>
  </si>
  <si>
    <t>Lei nº 10.637/2002; Lei Complementar nº 123 de 2006</t>
  </si>
  <si>
    <t>C1. B  (COFINS 7,60%)</t>
  </si>
  <si>
    <t>LEI Nº 9.718; Lei nº 10.833/2003;  Lei Complementar nº 123 de 2006</t>
  </si>
  <si>
    <t>Aliquota conforme município</t>
  </si>
  <si>
    <t>Subtotal (A + B + C+ D + E)</t>
  </si>
  <si>
    <t>Módulo 5 – Custos indiretos, tributos e lucro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</si>
</sst>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8">
    <numFmt numFmtId="164" formatCode="#,##0.000000"/>
    <numFmt numFmtId="165" formatCode="&quot; R$ &quot;* #,##0.00\ ;&quot;-R$ &quot;* #,##0.00\ ;&quot; R$ &quot;* \-00\ ;\ @\ "/>
    <numFmt numFmtId="166" formatCode="_([$R$ -416]* #,##0.00_);_([$R$ -416]* \(#,##0.00\);_([$R$ -416]* &quot;-&quot;??_);_(@_)"/>
    <numFmt numFmtId="167" formatCode="0.000%"/>
    <numFmt numFmtId="168" formatCode="[$R$ -416]#,##0.00"/>
    <numFmt numFmtId="169" formatCode="&quot; R$ &quot;* #,##0.0000\ ;&quot;-R$ &quot;* #,##0.0000\ ;&quot; R$ &quot;* \-00.00\ ;\ @\ "/>
    <numFmt numFmtId="170" formatCode="&quot;R$ &quot;#,##0.00"/>
    <numFmt numFmtId="171" formatCode="#,##0.000"/>
    <numFmt numFmtId="172" formatCode="0.00000%"/>
    <numFmt numFmtId="173" formatCode="0.0000%"/>
    <numFmt numFmtId="174" formatCode="0.000000%"/>
    <numFmt numFmtId="175" formatCode="_-&quot;R$&quot;\ * #,##0.00_-;\-&quot;R$&quot;\ * #,##0.00_-;_-&quot;R$&quot;\ * &quot;-&quot;??_-;_-@"/>
    <numFmt numFmtId="176" formatCode="d\.m"/>
    <numFmt numFmtId="177" formatCode="_-&quot;R$&quot;\ * #,##0.00_-;\-&quot;R$&quot;\ * #,##0.00_-;_-&quot;R$&quot;\ * &quot;-&quot;??.0_-;_-@"/>
    <numFmt numFmtId="178" formatCode="_-&quot;R$&quot;\ * #,##0.0000_-;\-&quot;R$&quot;\ * #,##0.0000_-;_-&quot;R$&quot;\ * &quot;-&quot;??.00_-;_-@"/>
    <numFmt numFmtId="179" formatCode="#,##0.00_ ;\-#,##0.00\ "/>
    <numFmt numFmtId="180" formatCode="#,##0.0000_ ;\-#,##0.0000\ "/>
    <numFmt numFmtId="181" formatCode="&quot;R$&quot;\ #,##0.00"/>
  </numFmts>
  <fonts count="38">
    <font>
      <sz val="10.0"/>
      <color rgb="FF000000"/>
      <name val="Arial"/>
      <scheme val="minor"/>
    </font>
    <font>
      <b/>
      <sz val="12.0"/>
      <color theme="1"/>
      <name val="Arial"/>
    </font>
    <font/>
    <font>
      <sz val="10.0"/>
      <color theme="1"/>
      <name val="Arial"/>
    </font>
    <font>
      <sz val="12.0"/>
      <color theme="1"/>
      <name val="Arial"/>
    </font>
    <font>
      <b/>
      <sz val="13.0"/>
      <color theme="1"/>
      <name val="Arial"/>
    </font>
    <font>
      <b/>
      <sz val="16.0"/>
      <color theme="1"/>
      <name val="Calibri"/>
    </font>
    <font>
      <sz val="11.0"/>
      <color rgb="FF000000"/>
      <name val="Calibri"/>
    </font>
    <font>
      <b/>
      <sz val="10.0"/>
      <color theme="1"/>
      <name val="Calibri"/>
    </font>
    <font>
      <sz val="10.0"/>
      <color theme="1"/>
      <name val="Calibri"/>
    </font>
    <font>
      <sz val="10.0"/>
      <color rgb="FF000000"/>
      <name val="Calibri"/>
    </font>
    <font>
      <sz val="10.0"/>
      <color rgb="FF0000FF"/>
      <name val="Calibri"/>
    </font>
    <font>
      <b/>
      <sz val="10.0"/>
      <color rgb="FF000000"/>
      <name val="Calibri"/>
    </font>
    <font>
      <b/>
      <sz val="10.0"/>
      <color rgb="FFFF0000"/>
      <name val="Calibri"/>
    </font>
    <font>
      <b/>
      <sz val="12.0"/>
      <color theme="1"/>
      <name val="Calibri"/>
    </font>
    <font>
      <sz val="11.0"/>
      <color theme="1"/>
      <name val="Calibri"/>
    </font>
    <font>
      <u/>
      <sz val="12.0"/>
      <color rgb="FF0000FF"/>
      <name val="Arial"/>
    </font>
    <font>
      <u/>
      <sz val="12.0"/>
      <color rgb="FF0000FF"/>
      <name val="Arial"/>
    </font>
    <font>
      <sz val="10.0"/>
      <color rgb="FF000000"/>
      <name val="Times New Roman"/>
    </font>
    <font>
      <b/>
      <sz val="20.0"/>
      <color rgb="FFFFFFFF"/>
      <name val="Times New Roman"/>
    </font>
    <font>
      <b/>
      <sz val="18.0"/>
      <color rgb="FFFFFFFF"/>
      <name val="Times New Roman"/>
    </font>
    <font>
      <b/>
      <sz val="13.0"/>
      <color theme="1"/>
      <name val="Times New Roman"/>
    </font>
    <font>
      <b/>
      <sz val="10.0"/>
      <color theme="1"/>
      <name val="Times New Roman"/>
    </font>
    <font>
      <sz val="12.0"/>
      <color theme="1"/>
      <name val="Times New Roman"/>
    </font>
    <font>
      <sz val="12.0"/>
      <color rgb="FF000000"/>
      <name val="Times New Roman"/>
    </font>
    <font>
      <b/>
      <sz val="12.0"/>
      <color rgb="FF000000"/>
      <name val="Times New Roman"/>
    </font>
    <font>
      <b/>
      <sz val="12.0"/>
      <color theme="1"/>
      <name val="Times New Roman"/>
    </font>
    <font>
      <b/>
      <sz val="15.0"/>
      <color rgb="FF000000"/>
      <name val="Times New Roman"/>
    </font>
    <font>
      <sz val="12.0"/>
      <color rgb="FF000000"/>
      <name val="Arial"/>
    </font>
    <font>
      <sz val="10.0"/>
      <color theme="1"/>
      <name val="Arial Narrow"/>
    </font>
    <font>
      <sz val="12.0"/>
      <color rgb="FFFF0000"/>
      <name val="Times New Roman"/>
    </font>
    <font>
      <b/>
      <sz val="15.0"/>
      <color theme="1"/>
      <name val="Times New Roman"/>
    </font>
    <font>
      <b/>
      <sz val="12.0"/>
      <color rgb="FF0000FF"/>
      <name val="Times New Roman"/>
    </font>
    <font>
      <sz val="11.0"/>
      <color rgb="FF000000"/>
      <name val="Arial Narrow"/>
    </font>
    <font>
      <sz val="11.0"/>
      <color rgb="FF000000"/>
      <name val="Times New Roman"/>
    </font>
    <font>
      <b/>
      <sz val="16.0"/>
      <color rgb="FFFFFFFF"/>
      <name val="Calibri"/>
    </font>
    <font>
      <b/>
      <sz val="10.0"/>
      <color rgb="FFFFFFFF"/>
      <name val="Calibri"/>
    </font>
    <font>
      <b/>
      <u/>
      <sz val="10.0"/>
      <color rgb="FF0563C1"/>
      <name val="Calibri"/>
    </font>
  </fonts>
  <fills count="19">
    <fill>
      <patternFill patternType="none"/>
    </fill>
    <fill>
      <patternFill patternType="lightGray"/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  <fill>
      <patternFill patternType="solid">
        <fgColor rgb="FF6AA84F"/>
        <bgColor rgb="FF6AA84F"/>
      </patternFill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theme="0"/>
        <bgColor theme="0"/>
      </patternFill>
    </fill>
    <fill>
      <patternFill patternType="solid">
        <fgColor rgb="FF434343"/>
        <bgColor rgb="FF434343"/>
      </patternFill>
    </fill>
    <fill>
      <patternFill patternType="solid">
        <fgColor rgb="FFFFFF00"/>
        <bgColor rgb="FFFFFF00"/>
      </patternFill>
    </fill>
    <fill>
      <patternFill patternType="solid">
        <fgColor rgb="FFFF9900"/>
        <bgColor rgb="FFFF9900"/>
      </patternFill>
    </fill>
    <fill>
      <patternFill patternType="solid">
        <fgColor rgb="FFFCE5CD"/>
        <bgColor rgb="FFFCE5CD"/>
      </patternFill>
    </fill>
    <fill>
      <patternFill patternType="solid">
        <fgColor rgb="FFB3E5A1"/>
        <bgColor rgb="FFB3E5A1"/>
      </patternFill>
    </fill>
    <fill>
      <patternFill patternType="solid">
        <fgColor rgb="FFF4CCCC"/>
        <bgColor rgb="FFF4CCCC"/>
      </patternFill>
    </fill>
    <fill>
      <patternFill patternType="solid">
        <fgColor rgb="FFFFF2CC"/>
        <bgColor rgb="FFFFF2CC"/>
      </patternFill>
    </fill>
    <fill>
      <patternFill patternType="solid">
        <fgColor rgb="FFF6B26B"/>
        <bgColor rgb="FFF6B26B"/>
      </patternFill>
    </fill>
    <fill>
      <patternFill patternType="solid">
        <fgColor rgb="FFD9D2E9"/>
        <bgColor rgb="FFD9D2E9"/>
      </patternFill>
    </fill>
    <fill>
      <patternFill patternType="solid">
        <fgColor rgb="FFE69138"/>
        <bgColor rgb="FFE69138"/>
      </patternFill>
    </fill>
    <fill>
      <patternFill patternType="solid">
        <fgColor rgb="FF000073"/>
        <bgColor rgb="FF000073"/>
      </patternFill>
    </fill>
  </fills>
  <borders count="6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/>
      <top/>
      <bottom/>
    </border>
    <border>
      <left style="thin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thin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medium">
        <color rgb="FF000000"/>
      </left>
      <top style="medium">
        <color rgb="FF000000"/>
      </top>
      <bottom/>
    </border>
    <border>
      <top style="medium">
        <color rgb="FF000000"/>
      </top>
      <bottom/>
    </border>
    <border>
      <right style="medium">
        <color rgb="FF000000"/>
      </right>
      <top style="medium">
        <color rgb="FF000000"/>
      </top>
      <bottom/>
    </border>
    <border>
      <left/>
      <right style="thin">
        <color theme="0"/>
      </right>
      <top/>
      <bottom/>
    </border>
    <border>
      <left style="thin">
        <color rgb="FF000000"/>
      </left>
      <top/>
      <bottom/>
    </border>
    <border>
      <top/>
      <bottom/>
    </border>
    <border>
      <right style="thin">
        <color rgb="FF000000"/>
      </right>
      <top/>
      <bottom/>
    </border>
    <border>
      <left style="medium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/>
      <top/>
    </border>
    <border>
      <right/>
      <top/>
    </border>
    <border>
      <left/>
      <bottom/>
    </border>
    <border>
      <right/>
      <bottom/>
    </border>
    <border>
      <left/>
      <top/>
      <bottom/>
    </border>
    <border>
      <right/>
      <top/>
      <bottom/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/>
      <bottom style="thin">
        <color rgb="FF000000"/>
      </bottom>
    </border>
    <border>
      <right style="medium">
        <color rgb="FF000000"/>
      </right>
      <top/>
      <bottom style="thin">
        <color rgb="FF000000"/>
      </bottom>
    </border>
    <border>
      <left style="medium">
        <color rgb="FF000000"/>
      </left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/>
      <top/>
      <bottom style="thin">
        <color rgb="FF000000"/>
      </bottom>
    </border>
    <border>
      <left style="medium">
        <color rgb="FF000000"/>
      </left>
      <top/>
      <bottom/>
    </border>
    <border>
      <right style="medium">
        <color rgb="FF000000"/>
      </right>
      <top/>
      <bottom/>
    </border>
    <border>
      <left/>
      <right style="medium">
        <color rgb="FF000000"/>
      </right>
      <top/>
      <bottom style="thin">
        <color rgb="FF000000"/>
      </bottom>
    </border>
    <border>
      <left/>
      <right/>
      <top/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/>
      <right style="medium">
        <color rgb="FF000000"/>
      </right>
      <top/>
    </border>
    <border>
      <left/>
      <right style="medium">
        <color rgb="FF000000"/>
      </right>
    </border>
    <border>
      <left/>
      <right style="medium">
        <color rgb="FF000000"/>
      </right>
      <bottom style="thin">
        <color rgb="FF000000"/>
      </bottom>
    </border>
    <border>
      <right/>
      <top/>
      <bottom style="thin">
        <color rgb="FF000000"/>
      </bottom>
    </border>
    <border>
      <left style="medium">
        <color rgb="FF000000"/>
      </left>
      <right style="thin">
        <color rgb="FF000000"/>
      </right>
      <top/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/>
      <right/>
      <top/>
      <bottom style="medium">
        <color rgb="FF000000"/>
      </bottom>
    </border>
    <border>
      <left/>
      <right style="thin">
        <color rgb="FF000000"/>
      </right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  <border>
      <left style="medium">
        <color rgb="FF000000"/>
      </left>
      <top/>
      <bottom style="medium">
        <color rgb="FF000000"/>
      </bottom>
    </border>
    <border>
      <top/>
      <bottom style="medium">
        <color rgb="FF000000"/>
      </bottom>
    </border>
    <border>
      <right style="thin">
        <color rgb="FF000000"/>
      </right>
      <top/>
      <bottom style="medium">
        <color rgb="FF000000"/>
      </bottom>
    </border>
  </borders>
  <cellStyleXfs count="1">
    <xf borderId="0" fillId="0" fontId="0" numFmtId="0" applyAlignment="1" applyFont="1"/>
  </cellStyleXfs>
  <cellXfs count="34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0" fillId="0" fontId="3" numFmtId="0" xfId="0" applyAlignment="1" applyFont="1">
      <alignment vertical="center"/>
    </xf>
    <xf borderId="4" fillId="2" fontId="1" numFmtId="0" xfId="0" applyAlignment="1" applyBorder="1" applyFont="1">
      <alignment horizontal="center" vertical="center"/>
    </xf>
    <xf borderId="4" fillId="2" fontId="1" numFmtId="0" xfId="0" applyAlignment="1" applyBorder="1" applyFont="1">
      <alignment horizontal="center" shrinkToFit="0" vertical="center" wrapText="1"/>
    </xf>
    <xf borderId="0" fillId="0" fontId="3" numFmtId="0" xfId="0" applyAlignment="1" applyFont="1">
      <alignment horizontal="center" vertical="center"/>
    </xf>
    <xf borderId="5" fillId="0" fontId="4" numFmtId="4" xfId="0" applyAlignment="1" applyBorder="1" applyFont="1" applyNumberFormat="1">
      <alignment horizontal="center" vertical="center"/>
    </xf>
    <xf borderId="4" fillId="0" fontId="4" numFmtId="4" xfId="0" applyAlignment="1" applyBorder="1" applyFont="1" applyNumberFormat="1">
      <alignment shrinkToFit="0" vertical="center" wrapText="1"/>
    </xf>
    <xf borderId="4" fillId="0" fontId="4" numFmtId="4" xfId="0" applyAlignment="1" applyBorder="1" applyFont="1" applyNumberFormat="1">
      <alignment horizontal="center" shrinkToFit="0" vertical="center" wrapText="1"/>
    </xf>
    <xf borderId="4" fillId="0" fontId="4" numFmtId="4" xfId="0" applyAlignment="1" applyBorder="1" applyFont="1" applyNumberFormat="1">
      <alignment horizontal="center" vertical="center"/>
    </xf>
    <xf borderId="4" fillId="0" fontId="4" numFmtId="4" xfId="0" applyAlignment="1" applyBorder="1" applyFont="1" applyNumberFormat="1">
      <alignment vertical="center"/>
    </xf>
    <xf borderId="4" fillId="3" fontId="4" numFmtId="4" xfId="0" applyAlignment="1" applyBorder="1" applyFill="1" applyFont="1" applyNumberFormat="1">
      <alignment vertical="center"/>
    </xf>
    <xf borderId="6" fillId="0" fontId="2" numFmtId="0" xfId="0" applyBorder="1" applyFont="1"/>
    <xf borderId="7" fillId="0" fontId="2" numFmtId="0" xfId="0" applyBorder="1" applyFont="1"/>
    <xf borderId="1" fillId="2" fontId="5" numFmtId="4" xfId="0" applyAlignment="1" applyBorder="1" applyFont="1" applyNumberFormat="1">
      <alignment horizontal="center" vertical="center"/>
    </xf>
    <xf borderId="4" fillId="2" fontId="5" numFmtId="4" xfId="0" applyAlignment="1" applyBorder="1" applyFont="1" applyNumberFormat="1">
      <alignment vertical="center"/>
    </xf>
    <xf borderId="0" fillId="0" fontId="3" numFmtId="164" xfId="0" applyAlignment="1" applyFont="1" applyNumberFormat="1">
      <alignment horizontal="center" vertical="center"/>
    </xf>
    <xf borderId="0" fillId="0" fontId="3" numFmtId="164" xfId="0" applyAlignment="1" applyFont="1" applyNumberFormat="1">
      <alignment vertical="center"/>
    </xf>
    <xf borderId="0" fillId="0" fontId="3" numFmtId="164" xfId="0" applyAlignment="1" applyFont="1" applyNumberFormat="1">
      <alignment shrinkToFit="0" vertical="center" wrapText="1"/>
    </xf>
    <xf borderId="8" fillId="3" fontId="3" numFmtId="164" xfId="0" applyAlignment="1" applyBorder="1" applyFont="1" applyNumberFormat="1">
      <alignment vertical="center"/>
    </xf>
    <xf borderId="0" fillId="0" fontId="3" numFmtId="0" xfId="0" applyAlignment="1" applyFont="1">
      <alignment shrinkToFit="0" vertical="center" wrapText="1"/>
    </xf>
    <xf borderId="8" fillId="3" fontId="3" numFmtId="0" xfId="0" applyAlignment="1" applyBorder="1" applyFont="1">
      <alignment vertical="center"/>
    </xf>
    <xf borderId="1" fillId="3" fontId="6" numFmtId="0" xfId="0" applyAlignment="1" applyBorder="1" applyFont="1">
      <alignment horizontal="center" shrinkToFit="0" vertical="center" wrapText="1"/>
    </xf>
    <xf borderId="0" fillId="0" fontId="7" numFmtId="0" xfId="0" applyAlignment="1" applyFont="1">
      <alignment vertical="center"/>
    </xf>
    <xf borderId="1" fillId="4" fontId="8" numFmtId="0" xfId="0" applyAlignment="1" applyBorder="1" applyFill="1" applyFont="1">
      <alignment horizontal="center" vertical="center"/>
    </xf>
    <xf borderId="1" fillId="5" fontId="8" numFmtId="0" xfId="0" applyAlignment="1" applyBorder="1" applyFill="1" applyFont="1">
      <alignment horizontal="center" vertical="center"/>
    </xf>
    <xf borderId="4" fillId="3" fontId="9" numFmtId="0" xfId="0" applyAlignment="1" applyBorder="1" applyFont="1">
      <alignment horizontal="center" vertical="center"/>
    </xf>
    <xf borderId="4" fillId="3" fontId="9" numFmtId="0" xfId="0" applyAlignment="1" applyBorder="1" applyFont="1">
      <alignment horizontal="left" shrinkToFit="0" vertical="center" wrapText="1"/>
    </xf>
    <xf borderId="1" fillId="3" fontId="9" numFmtId="0" xfId="0" applyAlignment="1" applyBorder="1" applyFont="1">
      <alignment horizontal="center" shrinkToFit="0" vertical="center" wrapText="1"/>
    </xf>
    <xf borderId="1" fillId="3" fontId="10" numFmtId="0" xfId="0" applyAlignment="1" applyBorder="1" applyFont="1">
      <alignment horizontal="center" shrinkToFit="0" vertical="center" wrapText="1"/>
    </xf>
    <xf borderId="1" fillId="3" fontId="11" numFmtId="0" xfId="0" applyAlignment="1" applyBorder="1" applyFont="1">
      <alignment horizontal="center" shrinkToFit="0" vertical="center" wrapText="1"/>
    </xf>
    <xf borderId="1" fillId="3" fontId="9" numFmtId="49" xfId="0" applyAlignment="1" applyBorder="1" applyFont="1" applyNumberFormat="1">
      <alignment horizontal="center" shrinkToFit="0" vertical="center" wrapText="1"/>
    </xf>
    <xf borderId="1" fillId="3" fontId="9" numFmtId="14" xfId="0" applyAlignment="1" applyBorder="1" applyFont="1" applyNumberFormat="1">
      <alignment horizontal="center" shrinkToFit="0" vertical="center" wrapText="1"/>
    </xf>
    <xf borderId="1" fillId="3" fontId="8" numFmtId="0" xfId="0" applyAlignment="1" applyBorder="1" applyFont="1">
      <alignment horizontal="center" shrinkToFit="0" vertical="center" wrapText="1"/>
    </xf>
    <xf borderId="1" fillId="3" fontId="8" numFmtId="49" xfId="0" applyAlignment="1" applyBorder="1" applyFont="1" applyNumberFormat="1">
      <alignment horizontal="center" shrinkToFit="0" vertical="center" wrapText="1"/>
    </xf>
    <xf borderId="9" fillId="3" fontId="8" numFmtId="0" xfId="0" applyAlignment="1" applyBorder="1" applyFont="1">
      <alignment horizontal="center" vertical="center"/>
    </xf>
    <xf borderId="10" fillId="0" fontId="2" numFmtId="0" xfId="0" applyBorder="1" applyFont="1"/>
    <xf borderId="11" fillId="0" fontId="2" numFmtId="0" xfId="0" applyBorder="1" applyFont="1"/>
    <xf borderId="12" fillId="3" fontId="8" numFmtId="0" xfId="0" applyAlignment="1" applyBorder="1" applyFont="1">
      <alignment horizontal="center" vertical="center"/>
    </xf>
    <xf borderId="13" fillId="0" fontId="2" numFmtId="0" xfId="0" applyBorder="1" applyFont="1"/>
    <xf borderId="14" fillId="0" fontId="2" numFmtId="0" xfId="0" applyBorder="1" applyFont="1"/>
    <xf borderId="1" fillId="5" fontId="8" numFmtId="0" xfId="0" applyAlignment="1" applyBorder="1" applyFont="1">
      <alignment horizontal="center" shrinkToFit="0" vertical="center" wrapText="1"/>
    </xf>
    <xf borderId="4" fillId="5" fontId="8" numFmtId="165" xfId="0" applyAlignment="1" applyBorder="1" applyFont="1" applyNumberFormat="1">
      <alignment horizontal="center" shrinkToFit="0" vertical="center" wrapText="1"/>
    </xf>
    <xf borderId="4" fillId="3" fontId="10" numFmtId="0" xfId="0" applyAlignment="1" applyBorder="1" applyFont="1">
      <alignment horizontal="left" shrinkToFit="0" vertical="center" wrapText="1"/>
    </xf>
    <xf borderId="1" fillId="3" fontId="10" numFmtId="0" xfId="0" applyAlignment="1" applyBorder="1" applyFont="1">
      <alignment horizontal="left" shrinkToFit="0" vertical="center" wrapText="1"/>
    </xf>
    <xf borderId="4" fillId="3" fontId="12" numFmtId="165" xfId="0" applyAlignment="1" applyBorder="1" applyFont="1" applyNumberFormat="1">
      <alignment horizontal="right" shrinkToFit="0" vertical="center" wrapText="1"/>
    </xf>
    <xf borderId="4" fillId="3" fontId="10" numFmtId="0" xfId="0" applyAlignment="1" applyBorder="1" applyFont="1">
      <alignment horizontal="left" vertical="center"/>
    </xf>
    <xf borderId="1" fillId="3" fontId="12" numFmtId="0" xfId="0" applyAlignment="1" applyBorder="1" applyFont="1">
      <alignment horizontal="center" vertical="center"/>
    </xf>
    <xf borderId="1" fillId="2" fontId="8" numFmtId="0" xfId="0" applyAlignment="1" applyBorder="1" applyFont="1">
      <alignment horizontal="center" vertical="center"/>
    </xf>
    <xf borderId="4" fillId="3" fontId="8" numFmtId="0" xfId="0" applyAlignment="1" applyBorder="1" applyFont="1">
      <alignment horizontal="center" shrinkToFit="0" vertical="center" wrapText="1"/>
    </xf>
    <xf borderId="1" fillId="3" fontId="8" numFmtId="0" xfId="0" applyAlignment="1" applyBorder="1" applyFont="1">
      <alignment horizontal="left" shrinkToFit="0" vertical="center" wrapText="1"/>
    </xf>
    <xf borderId="4" fillId="3" fontId="8" numFmtId="165" xfId="0" applyAlignment="1" applyBorder="1" applyFont="1" applyNumberFormat="1">
      <alignment horizontal="center" shrinkToFit="0" vertical="center" wrapText="1"/>
    </xf>
    <xf borderId="4" fillId="3" fontId="9" numFmtId="0" xfId="0" applyAlignment="1" applyBorder="1" applyFont="1">
      <alignment horizontal="center" shrinkToFit="0" vertical="center" wrapText="1"/>
    </xf>
    <xf borderId="4" fillId="3" fontId="9" numFmtId="0" xfId="0" applyAlignment="1" applyBorder="1" applyFont="1">
      <alignment vertical="center"/>
    </xf>
    <xf borderId="4" fillId="3" fontId="9" numFmtId="0" xfId="0" applyAlignment="1" applyBorder="1" applyFont="1">
      <alignment horizontal="right" vertical="center"/>
    </xf>
    <xf borderId="4" fillId="3" fontId="8" numFmtId="0" xfId="0" applyAlignment="1" applyBorder="1" applyFont="1">
      <alignment horizontal="center" vertical="center"/>
    </xf>
    <xf borderId="4" fillId="3" fontId="8" numFmtId="165" xfId="0" applyAlignment="1" applyBorder="1" applyFont="1" applyNumberFormat="1">
      <alignment horizontal="right" shrinkToFit="0" vertical="center" wrapText="1"/>
    </xf>
    <xf borderId="4" fillId="3" fontId="8" numFmtId="9" xfId="0" applyAlignment="1" applyBorder="1" applyFont="1" applyNumberFormat="1">
      <alignment horizontal="center" vertical="center"/>
    </xf>
    <xf borderId="4" fillId="3" fontId="8" numFmtId="166" xfId="0" applyAlignment="1" applyBorder="1" applyFont="1" applyNumberFormat="1">
      <alignment vertical="center"/>
    </xf>
    <xf borderId="4" fillId="3" fontId="8" numFmtId="165" xfId="0" applyAlignment="1" applyBorder="1" applyFont="1" applyNumberFormat="1">
      <alignment vertical="center"/>
    </xf>
    <xf borderId="4" fillId="3" fontId="9" numFmtId="0" xfId="0" applyAlignment="1" applyBorder="1" applyFont="1">
      <alignment shrinkToFit="0" vertical="center" wrapText="1"/>
    </xf>
    <xf borderId="4" fillId="3" fontId="12" numFmtId="166" xfId="0" applyAlignment="1" applyBorder="1" applyFont="1" applyNumberFormat="1">
      <alignment vertical="center"/>
    </xf>
    <xf borderId="1" fillId="3" fontId="8" numFmtId="167" xfId="0" applyAlignment="1" applyBorder="1" applyFont="1" applyNumberFormat="1">
      <alignment horizontal="left" vertical="center"/>
    </xf>
    <xf borderId="1" fillId="2" fontId="8" numFmtId="0" xfId="0" applyAlignment="1" applyBorder="1" applyFont="1">
      <alignment horizontal="right" shrinkToFit="0" vertical="center" wrapText="1"/>
    </xf>
    <xf borderId="4" fillId="2" fontId="8" numFmtId="165" xfId="0" applyAlignment="1" applyBorder="1" applyFont="1" applyNumberFormat="1">
      <alignment vertical="center"/>
    </xf>
    <xf borderId="1" fillId="3" fontId="8" numFmtId="0" xfId="0" applyAlignment="1" applyBorder="1" applyFont="1">
      <alignment horizontal="right" shrinkToFit="0" vertical="center" wrapText="1"/>
    </xf>
    <xf borderId="0" fillId="0" fontId="7" numFmtId="0" xfId="0" applyAlignment="1" applyFont="1">
      <alignment shrinkToFit="0" vertical="center" wrapText="1"/>
    </xf>
    <xf borderId="8" fillId="3" fontId="7" numFmtId="0" xfId="0" applyAlignment="1" applyBorder="1" applyFont="1">
      <alignment shrinkToFit="0" vertical="center" wrapText="1"/>
    </xf>
    <xf borderId="1" fillId="3" fontId="9" numFmtId="0" xfId="0" applyAlignment="1" applyBorder="1" applyFont="1">
      <alignment horizontal="left" shrinkToFit="0" vertical="center" wrapText="1"/>
    </xf>
    <xf borderId="4" fillId="3" fontId="8" numFmtId="10" xfId="0" applyAlignment="1" applyBorder="1" applyFont="1" applyNumberFormat="1">
      <alignment horizontal="center" vertical="center"/>
    </xf>
    <xf borderId="4" fillId="3" fontId="12" numFmtId="0" xfId="0" applyAlignment="1" applyBorder="1" applyFont="1">
      <alignment horizontal="center" shrinkToFit="0" vertical="center" wrapText="1"/>
    </xf>
    <xf borderId="4" fillId="3" fontId="12" numFmtId="10" xfId="0" applyAlignment="1" applyBorder="1" applyFont="1" applyNumberFormat="1">
      <alignment horizontal="center" vertical="center"/>
    </xf>
    <xf borderId="4" fillId="3" fontId="12" numFmtId="165" xfId="0" applyAlignment="1" applyBorder="1" applyFont="1" applyNumberFormat="1">
      <alignment vertical="center"/>
    </xf>
    <xf borderId="4" fillId="2" fontId="12" numFmtId="10" xfId="0" applyAlignment="1" applyBorder="1" applyFont="1" applyNumberFormat="1">
      <alignment horizontal="center" vertical="center"/>
    </xf>
    <xf borderId="4" fillId="2" fontId="12" numFmtId="165" xfId="0" applyAlignment="1" applyBorder="1" applyFont="1" applyNumberFormat="1">
      <alignment vertical="center"/>
    </xf>
    <xf borderId="1" fillId="3" fontId="13" numFmtId="0" xfId="0" applyAlignment="1" applyBorder="1" applyFont="1">
      <alignment horizontal="center" shrinkToFit="0" vertical="center" wrapText="1"/>
    </xf>
    <xf borderId="1" fillId="3" fontId="9" numFmtId="0" xfId="0" applyAlignment="1" applyBorder="1" applyFont="1">
      <alignment horizontal="left" vertical="center"/>
    </xf>
    <xf borderId="4" fillId="0" fontId="9" numFmtId="0" xfId="0" applyAlignment="1" applyBorder="1" applyFont="1">
      <alignment horizontal="center" shrinkToFit="0" vertical="center" wrapText="1"/>
    </xf>
    <xf borderId="4" fillId="0" fontId="8" numFmtId="10" xfId="0" applyAlignment="1" applyBorder="1" applyFont="1" applyNumberFormat="1">
      <alignment horizontal="center" vertical="center"/>
    </xf>
    <xf borderId="4" fillId="0" fontId="8" numFmtId="165" xfId="0" applyAlignment="1" applyBorder="1" applyFont="1" applyNumberFormat="1">
      <alignment vertical="center"/>
    </xf>
    <xf borderId="4" fillId="2" fontId="8" numFmtId="10" xfId="0" applyAlignment="1" applyBorder="1" applyFont="1" applyNumberFormat="1">
      <alignment horizontal="center" vertical="center"/>
    </xf>
    <xf borderId="4" fillId="3" fontId="12" numFmtId="165" xfId="0" applyAlignment="1" applyBorder="1" applyFont="1" applyNumberFormat="1">
      <alignment horizontal="center" shrinkToFit="0" vertical="center" wrapText="1"/>
    </xf>
    <xf borderId="0" fillId="0" fontId="7" numFmtId="0" xfId="0" applyAlignment="1" applyFont="1">
      <alignment horizontal="center" vertical="center"/>
    </xf>
    <xf borderId="0" fillId="0" fontId="3" numFmtId="0" xfId="0" applyAlignment="1" applyFont="1">
      <alignment horizontal="center"/>
    </xf>
    <xf borderId="4" fillId="3" fontId="10" numFmtId="0" xfId="0" applyAlignment="1" applyBorder="1" applyFont="1">
      <alignment horizontal="center" shrinkToFit="0" vertical="center" wrapText="1"/>
    </xf>
    <xf borderId="4" fillId="3" fontId="12" numFmtId="168" xfId="0" applyAlignment="1" applyBorder="1" applyFont="1" applyNumberFormat="1">
      <alignment horizontal="center" vertical="center"/>
    </xf>
    <xf borderId="4" fillId="3" fontId="12" numFmtId="165" xfId="0" applyAlignment="1" applyBorder="1" applyFont="1" applyNumberFormat="1">
      <alignment horizontal="right" vertical="center"/>
    </xf>
    <xf borderId="4" fillId="3" fontId="12" numFmtId="9" xfId="0" applyAlignment="1" applyBorder="1" applyFont="1" applyNumberFormat="1">
      <alignment horizontal="center" vertical="center"/>
    </xf>
    <xf borderId="0" fillId="0" fontId="7" numFmtId="169" xfId="0" applyAlignment="1" applyFont="1" applyNumberFormat="1">
      <alignment vertical="center"/>
    </xf>
    <xf borderId="1" fillId="6" fontId="12" numFmtId="0" xfId="0" applyAlignment="1" applyBorder="1" applyFill="1" applyFont="1">
      <alignment horizontal="right" shrinkToFit="0" vertical="center" wrapText="1"/>
    </xf>
    <xf borderId="4" fillId="6" fontId="12" numFmtId="165" xfId="0" applyAlignment="1" applyBorder="1" applyFont="1" applyNumberFormat="1">
      <alignment horizontal="right" vertical="center"/>
    </xf>
    <xf borderId="4" fillId="3" fontId="12" numFmtId="170" xfId="0" applyAlignment="1" applyBorder="1" applyFont="1" applyNumberFormat="1">
      <alignment horizontal="center" vertical="center"/>
    </xf>
    <xf borderId="4" fillId="3" fontId="12" numFmtId="0" xfId="0" applyAlignment="1" applyBorder="1" applyFont="1">
      <alignment horizontal="center" vertical="center"/>
    </xf>
    <xf borderId="0" fillId="0" fontId="3" numFmtId="0" xfId="0" applyFont="1"/>
    <xf borderId="4" fillId="6" fontId="12" numFmtId="0" xfId="0" applyAlignment="1" applyBorder="1" applyFont="1">
      <alignment horizontal="center" shrinkToFit="0" vertical="center" wrapText="1"/>
    </xf>
    <xf borderId="4" fillId="6" fontId="12" numFmtId="165" xfId="0" applyAlignment="1" applyBorder="1" applyFont="1" applyNumberFormat="1">
      <alignment vertical="center"/>
    </xf>
    <xf borderId="4" fillId="3" fontId="8" numFmtId="165" xfId="0" applyAlignment="1" applyBorder="1" applyFont="1" applyNumberFormat="1">
      <alignment shrinkToFit="0" vertical="center" wrapText="1"/>
    </xf>
    <xf borderId="5" fillId="3" fontId="12" numFmtId="0" xfId="0" applyAlignment="1" applyBorder="1" applyFont="1">
      <alignment horizontal="center" shrinkToFit="0" vertical="center" wrapText="1"/>
    </xf>
    <xf borderId="1" fillId="3" fontId="12" numFmtId="0" xfId="0" applyAlignment="1" applyBorder="1" applyFont="1">
      <alignment horizontal="left" shrinkToFit="0" vertical="center" wrapText="1"/>
    </xf>
    <xf borderId="5" fillId="3" fontId="12" numFmtId="10" xfId="0" applyAlignment="1" applyBorder="1" applyFont="1" applyNumberFormat="1">
      <alignment horizontal="center" vertical="center"/>
    </xf>
    <xf borderId="5" fillId="3" fontId="12" numFmtId="165" xfId="0" applyAlignment="1" applyBorder="1" applyFont="1" applyNumberFormat="1">
      <alignment vertical="center"/>
    </xf>
    <xf borderId="0" fillId="0" fontId="7" numFmtId="171" xfId="0" applyAlignment="1" applyFont="1" applyNumberFormat="1">
      <alignment vertical="center"/>
    </xf>
    <xf borderId="4" fillId="3" fontId="12" numFmtId="0" xfId="0" applyAlignment="1" applyBorder="1" applyFont="1">
      <alignment horizontal="left" shrinkToFit="0" vertical="center" wrapText="1"/>
    </xf>
    <xf borderId="4" fillId="3" fontId="12" numFmtId="10" xfId="0" applyAlignment="1" applyBorder="1" applyFont="1" applyNumberFormat="1">
      <alignment horizontal="center" shrinkToFit="0" vertical="center" wrapText="1"/>
    </xf>
    <xf borderId="8" fillId="7" fontId="7" numFmtId="10" xfId="0" applyAlignment="1" applyBorder="1" applyFill="1" applyFont="1" applyNumberFormat="1">
      <alignment vertical="center"/>
    </xf>
    <xf borderId="8" fillId="7" fontId="7" numFmtId="169" xfId="0" applyAlignment="1" applyBorder="1" applyFont="1" applyNumberFormat="1">
      <alignment vertical="center"/>
    </xf>
    <xf borderId="0" fillId="0" fontId="7" numFmtId="10" xfId="0" applyAlignment="1" applyFont="1" applyNumberFormat="1">
      <alignment vertical="center"/>
    </xf>
    <xf borderId="4" fillId="2" fontId="8" numFmtId="10" xfId="0" applyAlignment="1" applyBorder="1" applyFont="1" applyNumberFormat="1">
      <alignment horizontal="center" shrinkToFit="0" vertical="center" wrapText="1"/>
    </xf>
    <xf borderId="0" fillId="0" fontId="7" numFmtId="172" xfId="0" applyAlignment="1" applyFont="1" applyNumberFormat="1">
      <alignment vertical="center"/>
    </xf>
    <xf borderId="0" fillId="0" fontId="7" numFmtId="173" xfId="0" applyAlignment="1" applyFont="1" applyNumberFormat="1">
      <alignment vertical="center"/>
    </xf>
    <xf borderId="8" fillId="7" fontId="7" numFmtId="0" xfId="0" applyAlignment="1" applyBorder="1" applyFont="1">
      <alignment vertical="center"/>
    </xf>
    <xf borderId="0" fillId="0" fontId="7" numFmtId="174" xfId="0" applyAlignment="1" applyFont="1" applyNumberFormat="1">
      <alignment vertical="center"/>
    </xf>
    <xf borderId="8" fillId="7" fontId="7" numFmtId="172" xfId="0" applyAlignment="1" applyBorder="1" applyFont="1" applyNumberFormat="1">
      <alignment vertical="center"/>
    </xf>
    <xf borderId="1" fillId="3" fontId="8" numFmtId="0" xfId="0" applyAlignment="1" applyBorder="1" applyFont="1">
      <alignment horizontal="center" vertical="center"/>
    </xf>
    <xf borderId="8" fillId="7" fontId="14" numFmtId="169" xfId="0" applyAlignment="1" applyBorder="1" applyFont="1" applyNumberFormat="1">
      <alignment vertical="center"/>
    </xf>
    <xf borderId="0" fillId="0" fontId="7" numFmtId="4" xfId="0" applyAlignment="1" applyFont="1" applyNumberFormat="1">
      <alignment vertical="center"/>
    </xf>
    <xf borderId="8" fillId="3" fontId="12" numFmtId="10" xfId="0" applyAlignment="1" applyBorder="1" applyFont="1" applyNumberFormat="1">
      <alignment horizontal="center" vertical="center"/>
    </xf>
    <xf borderId="0" fillId="0" fontId="7" numFmtId="2" xfId="0" applyAlignment="1" applyFont="1" applyNumberFormat="1">
      <alignment vertical="center"/>
    </xf>
    <xf borderId="8" fillId="7" fontId="14" numFmtId="10" xfId="0" applyAlignment="1" applyBorder="1" applyFont="1" applyNumberFormat="1">
      <alignment vertical="center"/>
    </xf>
    <xf borderId="8" fillId="7" fontId="14" numFmtId="10" xfId="0" applyAlignment="1" applyBorder="1" applyFont="1" applyNumberFormat="1">
      <alignment shrinkToFit="0" vertical="center" wrapText="1"/>
    </xf>
    <xf borderId="4" fillId="3" fontId="8" numFmtId="10" xfId="0" applyAlignment="1" applyBorder="1" applyFont="1" applyNumberFormat="1">
      <alignment vertical="center"/>
    </xf>
    <xf borderId="15" fillId="0" fontId="2" numFmtId="0" xfId="0" applyBorder="1" applyFont="1"/>
    <xf borderId="4" fillId="2" fontId="8" numFmtId="10" xfId="0" applyAlignment="1" applyBorder="1" applyFont="1" applyNumberFormat="1">
      <alignment vertical="center"/>
    </xf>
    <xf borderId="4" fillId="2" fontId="8" numFmtId="10" xfId="0" applyAlignment="1" applyBorder="1" applyFont="1" applyNumberFormat="1">
      <alignment shrinkToFit="0" vertical="center" wrapText="1"/>
    </xf>
    <xf borderId="1" fillId="2" fontId="8" numFmtId="0" xfId="0" applyAlignment="1" applyBorder="1" applyFont="1">
      <alignment horizontal="center" shrinkToFit="0" vertical="center" wrapText="1"/>
    </xf>
    <xf borderId="16" fillId="2" fontId="8" numFmtId="167" xfId="0" applyAlignment="1" applyBorder="1" applyFont="1" applyNumberFormat="1">
      <alignment shrinkToFit="0" vertical="center" wrapText="1"/>
    </xf>
    <xf borderId="4" fillId="3" fontId="8" numFmtId="0" xfId="0" applyAlignment="1" applyBorder="1" applyFont="1">
      <alignment shrinkToFit="0" vertical="center" wrapText="1"/>
    </xf>
    <xf borderId="1" fillId="3" fontId="8" numFmtId="10" xfId="0" applyAlignment="1" applyBorder="1" applyFont="1" applyNumberFormat="1">
      <alignment horizontal="center" vertical="center"/>
    </xf>
    <xf borderId="0" fillId="0" fontId="15" numFmtId="169" xfId="0" applyAlignment="1" applyFont="1" applyNumberFormat="1">
      <alignment horizontal="right"/>
    </xf>
    <xf borderId="4" fillId="3" fontId="12" numFmtId="0" xfId="0" applyAlignment="1" applyBorder="1" applyFont="1">
      <alignment shrinkToFit="0" vertical="center" wrapText="1"/>
    </xf>
    <xf borderId="1" fillId="3" fontId="12" numFmtId="10" xfId="0" applyAlignment="1" applyBorder="1" applyFont="1" applyNumberFormat="1">
      <alignment horizontal="center" vertical="center"/>
    </xf>
    <xf borderId="5" fillId="3" fontId="8" numFmtId="0" xfId="0" applyAlignment="1" applyBorder="1" applyFont="1">
      <alignment horizontal="center" shrinkToFit="0" vertical="center" wrapText="1"/>
    </xf>
    <xf borderId="1" fillId="3" fontId="12" numFmtId="0" xfId="0" applyAlignment="1" applyBorder="1" applyFont="1">
      <alignment shrinkToFit="0" vertical="center" wrapText="1"/>
    </xf>
    <xf borderId="17" fillId="3" fontId="8" numFmtId="0" xfId="0" applyAlignment="1" applyBorder="1" applyFont="1">
      <alignment horizontal="left" shrinkToFit="0" vertical="center" wrapText="1"/>
    </xf>
    <xf borderId="8" fillId="3" fontId="8" numFmtId="0" xfId="0" applyAlignment="1" applyBorder="1" applyFont="1">
      <alignment vertical="center"/>
    </xf>
    <xf borderId="8" fillId="3" fontId="8" numFmtId="0" xfId="0" applyAlignment="1" applyBorder="1" applyFont="1">
      <alignment horizontal="center" vertical="center"/>
    </xf>
    <xf borderId="4" fillId="3" fontId="8" numFmtId="165" xfId="0" applyAlignment="1" applyBorder="1" applyFont="1" applyNumberFormat="1">
      <alignment horizontal="right" vertical="center"/>
    </xf>
    <xf borderId="18" fillId="3" fontId="8" numFmtId="0" xfId="0" applyAlignment="1" applyBorder="1" applyFont="1">
      <alignment horizontal="left" shrinkToFit="0" vertical="center" wrapText="1"/>
    </xf>
    <xf borderId="19" fillId="3" fontId="8" numFmtId="0" xfId="0" applyAlignment="1" applyBorder="1" applyFont="1">
      <alignment horizontal="left" shrinkToFit="0" vertical="center" wrapText="1"/>
    </xf>
    <xf borderId="20" fillId="3" fontId="8" numFmtId="0" xfId="0" applyAlignment="1" applyBorder="1" applyFont="1">
      <alignment horizontal="center" shrinkToFit="0" vertical="center" wrapText="1"/>
    </xf>
    <xf borderId="0" fillId="0" fontId="3" numFmtId="169" xfId="0" applyFont="1" applyNumberFormat="1"/>
    <xf borderId="17" fillId="3" fontId="9" numFmtId="0" xfId="0" applyAlignment="1" applyBorder="1" applyFont="1">
      <alignment shrinkToFit="0" vertical="center" wrapText="1"/>
    </xf>
    <xf borderId="21" fillId="3" fontId="8" numFmtId="0" xfId="0" applyAlignment="1" applyBorder="1" applyFont="1">
      <alignment horizontal="left" vertical="center"/>
    </xf>
    <xf borderId="17" fillId="3" fontId="8" numFmtId="0" xfId="0" applyAlignment="1" applyBorder="1" applyFont="1">
      <alignment vertical="center"/>
    </xf>
    <xf borderId="21" fillId="3" fontId="9" numFmtId="0" xfId="0" applyAlignment="1" applyBorder="1" applyFont="1">
      <alignment vertical="center"/>
    </xf>
    <xf borderId="22" fillId="0" fontId="2" numFmtId="0" xfId="0" applyBorder="1" applyFont="1"/>
    <xf borderId="18" fillId="3" fontId="9" numFmtId="0" xfId="0" applyAlignment="1" applyBorder="1" applyFont="1">
      <alignment shrinkToFit="0" vertical="center" wrapText="1"/>
    </xf>
    <xf borderId="19" fillId="3" fontId="8" numFmtId="0" xfId="0" applyAlignment="1" applyBorder="1" applyFont="1">
      <alignment horizontal="left" vertical="center"/>
    </xf>
    <xf borderId="20" fillId="3" fontId="8" numFmtId="10" xfId="0" applyAlignment="1" applyBorder="1" applyFont="1" applyNumberFormat="1">
      <alignment horizontal="center" vertical="center"/>
    </xf>
    <xf borderId="20" fillId="3" fontId="8" numFmtId="165" xfId="0" applyAlignment="1" applyBorder="1" applyFont="1" applyNumberFormat="1">
      <alignment vertical="center"/>
    </xf>
    <xf borderId="21" fillId="3" fontId="8" numFmtId="0" xfId="0" applyAlignment="1" applyBorder="1" applyFont="1">
      <alignment vertical="center"/>
    </xf>
    <xf borderId="21" fillId="3" fontId="8" numFmtId="10" xfId="0" applyAlignment="1" applyBorder="1" applyFont="1" applyNumberFormat="1">
      <alignment horizontal="center" vertical="center"/>
    </xf>
    <xf borderId="12" fillId="2" fontId="8" numFmtId="0" xfId="0" applyAlignment="1" applyBorder="1" applyFont="1">
      <alignment horizontal="right" shrinkToFit="0" vertical="center" wrapText="1"/>
    </xf>
    <xf borderId="23" fillId="2" fontId="8" numFmtId="165" xfId="0" applyAlignment="1" applyBorder="1" applyFont="1" applyNumberFormat="1">
      <alignment vertical="center"/>
    </xf>
    <xf borderId="0" fillId="0" fontId="7" numFmtId="165" xfId="0" applyAlignment="1" applyFont="1" applyNumberFormat="1">
      <alignment vertical="center"/>
    </xf>
    <xf borderId="8" fillId="3" fontId="9" numFmtId="0" xfId="0" applyAlignment="1" applyBorder="1" applyFont="1">
      <alignment horizontal="center" vertical="center"/>
    </xf>
    <xf borderId="8" fillId="3" fontId="9" numFmtId="0" xfId="0" applyAlignment="1" applyBorder="1" applyFont="1">
      <alignment horizontal="left" vertical="center"/>
    </xf>
    <xf borderId="8" fillId="3" fontId="9" numFmtId="165" xfId="0" applyAlignment="1" applyBorder="1" applyFont="1" applyNumberFormat="1">
      <alignment horizontal="right" vertical="center"/>
    </xf>
    <xf borderId="8" fillId="3" fontId="4" numFmtId="0" xfId="0" applyAlignment="1" applyBorder="1" applyFont="1">
      <alignment vertical="center"/>
    </xf>
    <xf borderId="8" fillId="3" fontId="4" numFmtId="0" xfId="0" applyAlignment="1" applyBorder="1" applyFont="1">
      <alignment horizontal="left" vertical="center"/>
    </xf>
    <xf borderId="8" fillId="3" fontId="4" numFmtId="165" xfId="0" applyAlignment="1" applyBorder="1" applyFont="1" applyNumberFormat="1">
      <alignment horizontal="left" vertical="center"/>
    </xf>
    <xf borderId="8" fillId="3" fontId="16" numFmtId="0" xfId="0" applyAlignment="1" applyBorder="1" applyFont="1">
      <alignment vertical="center"/>
    </xf>
    <xf borderId="0" fillId="0" fontId="3" numFmtId="165" xfId="0" applyFont="1" applyNumberFormat="1"/>
    <xf borderId="0" fillId="0" fontId="17" numFmtId="0" xfId="0" applyFont="1"/>
    <xf borderId="8" fillId="7" fontId="18" numFmtId="0" xfId="0" applyAlignment="1" applyBorder="1" applyFont="1">
      <alignment horizontal="left" vertical="center"/>
    </xf>
    <xf borderId="8" fillId="7" fontId="18" numFmtId="0" xfId="0" applyAlignment="1" applyBorder="1" applyFont="1">
      <alignment horizontal="center" vertical="center"/>
    </xf>
    <xf borderId="8" fillId="7" fontId="18" numFmtId="175" xfId="0" applyAlignment="1" applyBorder="1" applyFont="1" applyNumberFormat="1">
      <alignment horizontal="left" vertical="center"/>
    </xf>
    <xf borderId="24" fillId="8" fontId="19" numFmtId="0" xfId="0" applyAlignment="1" applyBorder="1" applyFill="1" applyFont="1">
      <alignment horizontal="center" vertical="center"/>
    </xf>
    <xf borderId="25" fillId="0" fontId="2" numFmtId="0" xfId="0" applyBorder="1" applyFont="1"/>
    <xf borderId="26" fillId="0" fontId="2" numFmtId="0" xfId="0" applyBorder="1" applyFont="1"/>
    <xf borderId="1" fillId="8" fontId="20" numFmtId="0" xfId="0" applyAlignment="1" applyBorder="1" applyFont="1">
      <alignment horizontal="center" vertical="center"/>
    </xf>
    <xf borderId="27" fillId="7" fontId="18" numFmtId="0" xfId="0" applyAlignment="1" applyBorder="1" applyFont="1">
      <alignment horizontal="left" vertical="center"/>
    </xf>
    <xf borderId="1" fillId="9" fontId="21" numFmtId="0" xfId="0" applyAlignment="1" applyBorder="1" applyFill="1" applyFont="1">
      <alignment horizontal="center" shrinkToFit="0" vertical="center" wrapText="1"/>
    </xf>
    <xf borderId="4" fillId="10" fontId="22" numFmtId="0" xfId="0" applyAlignment="1" applyBorder="1" applyFill="1" applyFont="1">
      <alignment horizontal="center" shrinkToFit="0" vertical="center" wrapText="1"/>
    </xf>
    <xf borderId="4" fillId="10" fontId="22" numFmtId="175" xfId="0" applyAlignment="1" applyBorder="1" applyFont="1" applyNumberFormat="1">
      <alignment horizontal="center" shrinkToFit="0" vertical="center" wrapText="1"/>
    </xf>
    <xf borderId="4" fillId="7" fontId="23" numFmtId="176" xfId="0" applyAlignment="1" applyBorder="1" applyFont="1" applyNumberFormat="1">
      <alignment horizontal="center" shrinkToFit="0" vertical="center" wrapText="1"/>
    </xf>
    <xf borderId="4" fillId="7" fontId="23" numFmtId="175" xfId="0" applyAlignment="1" applyBorder="1" applyFont="1" applyNumberFormat="1">
      <alignment shrinkToFit="0" vertical="center" wrapText="1"/>
    </xf>
    <xf borderId="4" fillId="7" fontId="23" numFmtId="175" xfId="0" applyAlignment="1" applyBorder="1" applyFont="1" applyNumberFormat="1">
      <alignment horizontal="center" shrinkToFit="0" vertical="center" wrapText="1"/>
    </xf>
    <xf borderId="4" fillId="7" fontId="24" numFmtId="49" xfId="0" applyAlignment="1" applyBorder="1" applyFont="1" applyNumberFormat="1">
      <alignment horizontal="center" shrinkToFit="0" vertical="center" wrapText="1"/>
    </xf>
    <xf borderId="4" fillId="7" fontId="25" numFmtId="175" xfId="0" applyAlignment="1" applyBorder="1" applyFont="1" applyNumberFormat="1">
      <alignment horizontal="center" shrinkToFit="0" vertical="center" wrapText="1"/>
    </xf>
    <xf borderId="4" fillId="11" fontId="24" numFmtId="175" xfId="0" applyAlignment="1" applyBorder="1" applyFill="1" applyFont="1" applyNumberFormat="1">
      <alignment horizontal="center" shrinkToFit="0" vertical="center" wrapText="1"/>
    </xf>
    <xf borderId="1" fillId="12" fontId="26" numFmtId="175" xfId="0" applyAlignment="1" applyBorder="1" applyFill="1" applyFont="1" applyNumberFormat="1">
      <alignment horizontal="right" shrinkToFit="0" vertical="center" wrapText="1"/>
    </xf>
    <xf borderId="4" fillId="12" fontId="27" numFmtId="175" xfId="0" applyAlignment="1" applyBorder="1" applyFont="1" applyNumberFormat="1">
      <alignment horizontal="center" vertical="center"/>
    </xf>
    <xf borderId="1" fillId="13" fontId="26" numFmtId="175" xfId="0" applyAlignment="1" applyBorder="1" applyFill="1" applyFont="1" applyNumberFormat="1">
      <alignment horizontal="right" shrinkToFit="0" vertical="center" wrapText="1"/>
    </xf>
    <xf borderId="4" fillId="13" fontId="27" numFmtId="175" xfId="0" applyAlignment="1" applyBorder="1" applyFont="1" applyNumberFormat="1">
      <alignment horizontal="center" vertical="center"/>
    </xf>
    <xf borderId="28" fillId="3" fontId="26" numFmtId="175" xfId="0" applyAlignment="1" applyBorder="1" applyFont="1" applyNumberFormat="1">
      <alignment horizontal="right" shrinkToFit="0" wrapText="1"/>
    </xf>
    <xf borderId="29" fillId="0" fontId="2" numFmtId="0" xfId="0" applyBorder="1" applyFont="1"/>
    <xf borderId="30" fillId="0" fontId="2" numFmtId="0" xfId="0" applyBorder="1" applyFont="1"/>
    <xf borderId="1" fillId="9" fontId="21" numFmtId="175" xfId="0" applyAlignment="1" applyBorder="1" applyFont="1" applyNumberFormat="1">
      <alignment horizontal="center" shrinkToFit="0" vertical="center" wrapText="1"/>
    </xf>
    <xf borderId="31" fillId="10" fontId="22" numFmtId="0" xfId="0" applyAlignment="1" applyBorder="1" applyFont="1">
      <alignment horizontal="center" shrinkToFit="0" vertical="center" wrapText="1"/>
    </xf>
    <xf borderId="32" fillId="10" fontId="22" numFmtId="0" xfId="0" applyAlignment="1" applyBorder="1" applyFont="1">
      <alignment horizontal="center" shrinkToFit="0" vertical="center" wrapText="1"/>
    </xf>
    <xf borderId="0" fillId="0" fontId="18" numFmtId="0" xfId="0" applyAlignment="1" applyFont="1">
      <alignment horizontal="center" vertical="center"/>
    </xf>
    <xf borderId="0" fillId="0" fontId="18" numFmtId="0" xfId="0" applyAlignment="1" applyFont="1">
      <alignment horizontal="left" vertical="center"/>
    </xf>
    <xf borderId="0" fillId="0" fontId="18" numFmtId="175" xfId="0" applyAlignment="1" applyFont="1" applyNumberFormat="1">
      <alignment horizontal="left" vertical="center"/>
    </xf>
    <xf borderId="0" fillId="0" fontId="3" numFmtId="175" xfId="0" applyFont="1" applyNumberFormat="1"/>
    <xf borderId="8" fillId="7" fontId="18" numFmtId="177" xfId="0" applyAlignment="1" applyBorder="1" applyFont="1" applyNumberFormat="1">
      <alignment horizontal="left" vertical="center"/>
    </xf>
    <xf borderId="1" fillId="14" fontId="25" numFmtId="0" xfId="0" applyAlignment="1" applyBorder="1" applyFill="1" applyFont="1">
      <alignment horizontal="center" shrinkToFit="0" vertical="center" wrapText="1"/>
    </xf>
    <xf borderId="4" fillId="15" fontId="22" numFmtId="0" xfId="0" applyAlignment="1" applyBorder="1" applyFill="1" applyFont="1">
      <alignment horizontal="center" shrinkToFit="0" vertical="center" wrapText="1"/>
    </xf>
    <xf borderId="4" fillId="15" fontId="22" numFmtId="175" xfId="0" applyAlignment="1" applyBorder="1" applyFont="1" applyNumberFormat="1">
      <alignment horizontal="center" shrinkToFit="0" vertical="center" wrapText="1"/>
    </xf>
    <xf borderId="4" fillId="7" fontId="23" numFmtId="0" xfId="0" applyAlignment="1" applyBorder="1" applyFont="1">
      <alignment horizontal="center" shrinkToFit="0" vertical="center" wrapText="1"/>
    </xf>
    <xf borderId="4" fillId="7" fontId="23" numFmtId="0" xfId="0" applyAlignment="1" applyBorder="1" applyFont="1">
      <alignment shrinkToFit="0" vertical="center" wrapText="1"/>
    </xf>
    <xf borderId="4" fillId="7" fontId="24" numFmtId="1" xfId="0" applyAlignment="1" applyBorder="1" applyFont="1" applyNumberFormat="1">
      <alignment horizontal="center" shrinkToFit="1" vertical="center" wrapText="0"/>
    </xf>
    <xf borderId="4" fillId="0" fontId="3" numFmtId="166" xfId="0" applyAlignment="1" applyBorder="1" applyFont="1" applyNumberFormat="1">
      <alignment horizontal="center" vertical="center"/>
    </xf>
    <xf borderId="4" fillId="0" fontId="28" numFmtId="1" xfId="0" applyAlignment="1" applyBorder="1" applyFont="1" applyNumberFormat="1">
      <alignment horizontal="center" shrinkToFit="1" vertical="center" wrapText="0"/>
    </xf>
    <xf borderId="4" fillId="7" fontId="25" numFmtId="175" xfId="0" applyAlignment="1" applyBorder="1" applyFont="1" applyNumberFormat="1">
      <alignment horizontal="center" vertical="center"/>
    </xf>
    <xf borderId="4" fillId="11" fontId="24" numFmtId="175" xfId="0" applyAlignment="1" applyBorder="1" applyFont="1" applyNumberFormat="1">
      <alignment horizontal="center" vertical="center"/>
    </xf>
    <xf borderId="1" fillId="12" fontId="26" numFmtId="0" xfId="0" applyAlignment="1" applyBorder="1" applyFont="1">
      <alignment horizontal="right" shrinkToFit="0" vertical="center" wrapText="1"/>
    </xf>
    <xf borderId="33" fillId="7" fontId="18" numFmtId="177" xfId="0" applyAlignment="1" applyBorder="1" applyFont="1" applyNumberFormat="1">
      <alignment horizontal="left" vertical="center"/>
    </xf>
    <xf borderId="34" fillId="0" fontId="2" numFmtId="0" xfId="0" applyBorder="1" applyFont="1"/>
    <xf borderId="8" fillId="7" fontId="24" numFmtId="0" xfId="0" applyAlignment="1" applyBorder="1" applyFont="1">
      <alignment horizontal="left" vertical="center"/>
    </xf>
    <xf borderId="1" fillId="13" fontId="26" numFmtId="0" xfId="0" applyAlignment="1" applyBorder="1" applyFont="1">
      <alignment horizontal="right" shrinkToFit="0" vertical="center" wrapText="1"/>
    </xf>
    <xf borderId="35" fillId="0" fontId="2" numFmtId="0" xfId="0" applyBorder="1" applyFont="1"/>
    <xf borderId="36" fillId="0" fontId="2" numFmtId="0" xfId="0" applyBorder="1" applyFont="1"/>
    <xf borderId="37" fillId="3" fontId="26" numFmtId="0" xfId="0" applyAlignment="1" applyBorder="1" applyFont="1">
      <alignment horizontal="right" shrinkToFit="0" vertical="center" wrapText="1"/>
    </xf>
    <xf borderId="38" fillId="0" fontId="2" numFmtId="0" xfId="0" applyBorder="1" applyFont="1"/>
    <xf borderId="1" fillId="8" fontId="19" numFmtId="0" xfId="0" applyAlignment="1" applyBorder="1" applyFont="1">
      <alignment horizontal="center" vertical="center"/>
    </xf>
    <xf borderId="4" fillId="15" fontId="22" numFmtId="177" xfId="0" applyAlignment="1" applyBorder="1" applyFont="1" applyNumberFormat="1">
      <alignment horizontal="center" shrinkToFit="0" vertical="center" wrapText="1"/>
    </xf>
    <xf borderId="4" fillId="3" fontId="29" numFmtId="0" xfId="0" applyAlignment="1" applyBorder="1" applyFont="1">
      <alignment horizontal="left" shrinkToFit="0" wrapText="1"/>
    </xf>
    <xf borderId="4" fillId="11" fontId="24" numFmtId="177" xfId="0" applyAlignment="1" applyBorder="1" applyFont="1" applyNumberFormat="1">
      <alignment horizontal="center" vertical="center"/>
    </xf>
    <xf borderId="4" fillId="7" fontId="30" numFmtId="1" xfId="0" applyAlignment="1" applyBorder="1" applyFont="1" applyNumberFormat="1">
      <alignment horizontal="center" shrinkToFit="1" vertical="center" wrapText="0"/>
    </xf>
    <xf borderId="4" fillId="3" fontId="29" numFmtId="0" xfId="0" applyAlignment="1" applyBorder="1" applyFont="1">
      <alignment horizontal="left" shrinkToFit="0" vertical="center" wrapText="1"/>
    </xf>
    <xf borderId="4" fillId="7" fontId="18" numFmtId="1" xfId="0" applyAlignment="1" applyBorder="1" applyFont="1" applyNumberFormat="1">
      <alignment horizontal="center" shrinkToFit="0" vertical="center" wrapText="1"/>
    </xf>
    <xf borderId="4" fillId="7" fontId="25" numFmtId="175" xfId="0" applyAlignment="1" applyBorder="1" applyFont="1" applyNumberFormat="1">
      <alignment horizontal="center" readingOrder="0" vertical="center"/>
    </xf>
    <xf borderId="4" fillId="12" fontId="27" numFmtId="177" xfId="0" applyAlignment="1" applyBorder="1" applyFont="1" applyNumberFormat="1">
      <alignment horizontal="center" vertical="center"/>
    </xf>
    <xf borderId="4" fillId="13" fontId="26" numFmtId="177" xfId="0" applyAlignment="1" applyBorder="1" applyFont="1" applyNumberFormat="1">
      <alignment shrinkToFit="0" vertical="center" wrapText="1"/>
    </xf>
    <xf borderId="1" fillId="16" fontId="31" numFmtId="0" xfId="0" applyAlignment="1" applyBorder="1" applyFill="1" applyFont="1">
      <alignment horizontal="center" shrinkToFit="0" vertical="center" wrapText="1"/>
    </xf>
    <xf borderId="1" fillId="16" fontId="31" numFmtId="175" xfId="0" applyAlignment="1" applyBorder="1" applyFont="1" applyNumberFormat="1">
      <alignment horizontal="center" shrinkToFit="0" vertical="center" wrapText="1"/>
    </xf>
    <xf borderId="0" fillId="0" fontId="3" numFmtId="177" xfId="0" applyFont="1" applyNumberFormat="1"/>
    <xf borderId="8" fillId="7" fontId="18" numFmtId="175" xfId="0" applyAlignment="1" applyBorder="1" applyFont="1" applyNumberFormat="1">
      <alignment horizontal="center" vertical="center"/>
    </xf>
    <xf borderId="1" fillId="14" fontId="32" numFmtId="0" xfId="0" applyAlignment="1" applyBorder="1" applyFont="1">
      <alignment horizontal="center" shrinkToFit="0" vertical="center" wrapText="1"/>
    </xf>
    <xf borderId="4" fillId="17" fontId="3" numFmtId="0" xfId="0" applyBorder="1" applyFill="1" applyFont="1"/>
    <xf borderId="4" fillId="17" fontId="22" numFmtId="0" xfId="0" applyAlignment="1" applyBorder="1" applyFont="1">
      <alignment horizontal="center" shrinkToFit="0" vertical="center" wrapText="1"/>
    </xf>
    <xf borderId="4" fillId="17" fontId="22" numFmtId="175" xfId="0" applyAlignment="1" applyBorder="1" applyFont="1" applyNumberFormat="1">
      <alignment horizontal="center" shrinkToFit="0" vertical="center" wrapText="1"/>
    </xf>
    <xf borderId="4" fillId="0" fontId="24" numFmtId="176" xfId="0" applyAlignment="1" applyBorder="1" applyFont="1" applyNumberFormat="1">
      <alignment horizontal="center" shrinkToFit="0" wrapText="1"/>
    </xf>
    <xf borderId="4" fillId="0" fontId="33" numFmtId="178" xfId="0" applyAlignment="1" applyBorder="1" applyFont="1" applyNumberFormat="1">
      <alignment horizontal="left" shrinkToFit="0" vertical="center" wrapText="1"/>
    </xf>
    <xf borderId="4" fillId="0" fontId="24" numFmtId="178" xfId="0" applyAlignment="1" applyBorder="1" applyFont="1" applyNumberFormat="1">
      <alignment horizontal="center" shrinkToFit="0" vertical="center" wrapText="1"/>
    </xf>
    <xf borderId="4" fillId="0" fontId="24" numFmtId="0" xfId="0" applyAlignment="1" applyBorder="1" applyFont="1">
      <alignment horizontal="center" vertical="center"/>
    </xf>
    <xf borderId="4" fillId="0" fontId="24" numFmtId="179" xfId="0" applyAlignment="1" applyBorder="1" applyFont="1" applyNumberFormat="1">
      <alignment horizontal="center" shrinkToFit="0" vertical="center" wrapText="1"/>
    </xf>
    <xf borderId="4" fillId="3" fontId="25" numFmtId="175" xfId="0" applyAlignment="1" applyBorder="1" applyFont="1" applyNumberFormat="1">
      <alignment horizontal="center" vertical="center"/>
    </xf>
    <xf borderId="4" fillId="11" fontId="23" numFmtId="175" xfId="0" applyAlignment="1" applyBorder="1" applyFont="1" applyNumberFormat="1">
      <alignment horizontal="center" vertical="center"/>
    </xf>
    <xf borderId="4" fillId="11" fontId="26" numFmtId="175" xfId="0" applyAlignment="1" applyBorder="1" applyFont="1" applyNumberFormat="1">
      <alignment horizontal="center" vertical="center"/>
    </xf>
    <xf borderId="4" fillId="0" fontId="24" numFmtId="179" xfId="0" applyAlignment="1" applyBorder="1" applyFont="1" applyNumberFormat="1">
      <alignment horizontal="center" vertical="center"/>
    </xf>
    <xf borderId="4" fillId="0" fontId="34" numFmtId="178" xfId="0" applyAlignment="1" applyBorder="1" applyFont="1" applyNumberFormat="1">
      <alignment vertical="center"/>
    </xf>
    <xf borderId="4" fillId="0" fontId="34" numFmtId="180" xfId="0" applyAlignment="1" applyBorder="1" applyFont="1" applyNumberFormat="1">
      <alignment shrinkToFit="0" vertical="center" wrapText="1"/>
    </xf>
    <xf borderId="4" fillId="0" fontId="24" numFmtId="0" xfId="0" applyAlignment="1" applyBorder="1" applyFont="1">
      <alignment horizontal="center" shrinkToFit="0" wrapText="1"/>
    </xf>
    <xf borderId="1" fillId="12" fontId="26" numFmtId="178" xfId="0" applyAlignment="1" applyBorder="1" applyFont="1" applyNumberFormat="1">
      <alignment horizontal="right" shrinkToFit="0" vertical="center" wrapText="1"/>
    </xf>
    <xf borderId="12" fillId="13" fontId="26" numFmtId="178" xfId="0" applyAlignment="1" applyBorder="1" applyFont="1" applyNumberFormat="1">
      <alignment horizontal="right" shrinkToFit="0" vertical="center" wrapText="1"/>
    </xf>
    <xf borderId="23" fillId="13" fontId="27" numFmtId="175" xfId="0" applyAlignment="1" applyBorder="1" applyFont="1" applyNumberFormat="1">
      <alignment horizontal="center" vertical="center"/>
    </xf>
    <xf borderId="0" fillId="0" fontId="18" numFmtId="175" xfId="0" applyAlignment="1" applyFont="1" applyNumberFormat="1">
      <alignment horizontal="center" vertical="center"/>
    </xf>
    <xf borderId="39" fillId="18" fontId="35" numFmtId="0" xfId="0" applyAlignment="1" applyBorder="1" applyFill="1" applyFont="1">
      <alignment horizontal="center" shrinkToFit="0" wrapText="1"/>
    </xf>
    <xf borderId="40" fillId="0" fontId="2" numFmtId="0" xfId="0" applyBorder="1" applyFont="1"/>
    <xf borderId="41" fillId="0" fontId="2" numFmtId="0" xfId="0" applyBorder="1" applyFont="1"/>
    <xf borderId="42" fillId="3" fontId="8" numFmtId="0" xfId="0" applyAlignment="1" applyBorder="1" applyFont="1">
      <alignment horizontal="center"/>
    </xf>
    <xf borderId="43" fillId="0" fontId="2" numFmtId="0" xfId="0" applyBorder="1" applyFont="1"/>
    <xf borderId="44" fillId="3" fontId="9" numFmtId="0" xfId="0" applyAlignment="1" applyBorder="1" applyFont="1">
      <alignment horizontal="center"/>
    </xf>
    <xf borderId="45" fillId="3" fontId="9" numFmtId="0" xfId="0" applyAlignment="1" applyBorder="1" applyFont="1">
      <alignment horizontal="right" shrinkToFit="0" wrapText="1"/>
    </xf>
    <xf borderId="46" fillId="3" fontId="9" numFmtId="49" xfId="0" applyAlignment="1" applyBorder="1" applyFont="1" applyNumberFormat="1">
      <alignment horizontal="center" shrinkToFit="0" wrapText="1"/>
    </xf>
    <xf borderId="46" fillId="3" fontId="9" numFmtId="0" xfId="0" applyAlignment="1" applyBorder="1" applyFont="1">
      <alignment horizontal="center" shrinkToFit="0" wrapText="1"/>
    </xf>
    <xf borderId="42" fillId="18" fontId="36" numFmtId="0" xfId="0" applyAlignment="1" applyBorder="1" applyFont="1">
      <alignment horizontal="center"/>
    </xf>
    <xf borderId="47" fillId="3" fontId="8" numFmtId="0" xfId="0" applyAlignment="1" applyBorder="1" applyFont="1">
      <alignment horizontal="center"/>
    </xf>
    <xf borderId="48" fillId="0" fontId="2" numFmtId="0" xfId="0" applyBorder="1" applyFont="1"/>
    <xf borderId="42" fillId="3" fontId="8" numFmtId="0" xfId="0" applyAlignment="1" applyBorder="1" applyFont="1">
      <alignment horizontal="center" shrinkToFit="0" vertical="center" wrapText="1"/>
    </xf>
    <xf borderId="49" fillId="3" fontId="8" numFmtId="4" xfId="0" applyAlignment="1" applyBorder="1" applyFont="1" applyNumberFormat="1">
      <alignment horizontal="center" shrinkToFit="0" vertical="center" wrapText="1"/>
    </xf>
    <xf borderId="44" fillId="3" fontId="15" numFmtId="0" xfId="0" applyAlignment="1" applyBorder="1" applyFont="1">
      <alignment vertical="center"/>
    </xf>
    <xf borderId="45" fillId="3" fontId="9" numFmtId="0" xfId="0" applyAlignment="1" applyBorder="1" applyFont="1">
      <alignment shrinkToFit="0" vertical="center" wrapText="1"/>
    </xf>
    <xf borderId="46" fillId="3" fontId="9" numFmtId="0" xfId="0" applyAlignment="1" applyBorder="1" applyFont="1">
      <alignment horizontal="right" shrinkToFit="0" vertical="center" wrapText="1"/>
    </xf>
    <xf borderId="44" fillId="3" fontId="9" numFmtId="0" xfId="0" applyAlignment="1" applyBorder="1" applyFont="1">
      <alignment horizontal="center" vertical="center"/>
    </xf>
    <xf borderId="50" fillId="3" fontId="15" numFmtId="4" xfId="0" applyAlignment="1" applyBorder="1" applyFont="1" applyNumberFormat="1">
      <alignment vertical="center"/>
    </xf>
    <xf borderId="49" fillId="3" fontId="13" numFmtId="175" xfId="0" applyAlignment="1" applyBorder="1" applyFont="1" applyNumberFormat="1">
      <alignment horizontal="center" shrinkToFit="0" vertical="center" wrapText="1"/>
    </xf>
    <xf borderId="45" fillId="3" fontId="9" numFmtId="0" xfId="0" applyAlignment="1" applyBorder="1" applyFont="1">
      <alignment vertical="center"/>
    </xf>
    <xf borderId="46" fillId="3" fontId="9" numFmtId="14" xfId="0" applyAlignment="1" applyBorder="1" applyFont="1" applyNumberFormat="1">
      <alignment horizontal="right" vertical="center"/>
    </xf>
    <xf borderId="42" fillId="3" fontId="8" numFmtId="0" xfId="0" applyAlignment="1" applyBorder="1" applyFont="1">
      <alignment horizontal="center" vertical="center"/>
    </xf>
    <xf borderId="49" fillId="3" fontId="15" numFmtId="4" xfId="0" applyAlignment="1" applyBorder="1" applyFont="1" applyNumberFormat="1">
      <alignment vertical="center"/>
    </xf>
    <xf borderId="44" fillId="3" fontId="8" numFmtId="0" xfId="0" applyAlignment="1" applyBorder="1" applyFont="1">
      <alignment horizontal="center" shrinkToFit="0" vertical="center" wrapText="1"/>
    </xf>
    <xf borderId="46" fillId="3" fontId="8" numFmtId="0" xfId="0" applyAlignment="1" applyBorder="1" applyFont="1">
      <alignment shrinkToFit="0" vertical="center" wrapText="1"/>
    </xf>
    <xf borderId="49" fillId="3" fontId="8" numFmtId="4" xfId="0" applyAlignment="1" applyBorder="1" applyFont="1" applyNumberFormat="1">
      <alignment shrinkToFit="0" vertical="center" wrapText="1"/>
    </xf>
    <xf borderId="44" fillId="3" fontId="9" numFmtId="0" xfId="0" applyAlignment="1" applyBorder="1" applyFont="1">
      <alignment horizontal="center" shrinkToFit="0" vertical="center" wrapText="1"/>
    </xf>
    <xf borderId="46" fillId="3" fontId="15" numFmtId="0" xfId="0" applyAlignment="1" applyBorder="1" applyFont="1">
      <alignment vertical="center"/>
    </xf>
    <xf borderId="49" fillId="3" fontId="13" numFmtId="4" xfId="0" applyAlignment="1" applyBorder="1" applyFont="1" applyNumberFormat="1">
      <alignment horizontal="center" vertical="center"/>
    </xf>
    <xf borderId="45" fillId="3" fontId="8" numFmtId="9" xfId="0" applyAlignment="1" applyBorder="1" applyFont="1" applyNumberFormat="1">
      <alignment vertical="center"/>
    </xf>
    <xf borderId="45" fillId="3" fontId="15" numFmtId="181" xfId="0" applyAlignment="1" applyBorder="1" applyFont="1" applyNumberFormat="1">
      <alignment vertical="center"/>
    </xf>
    <xf borderId="46" fillId="3" fontId="13" numFmtId="0" xfId="0" applyAlignment="1" applyBorder="1" applyFont="1">
      <alignment horizontal="center" shrinkToFit="0" vertical="center" wrapText="1"/>
    </xf>
    <xf borderId="49" fillId="3" fontId="13" numFmtId="4" xfId="0" applyAlignment="1" applyBorder="1" applyFont="1" applyNumberFormat="1">
      <alignment horizontal="center" shrinkToFit="0" vertical="center" wrapText="1"/>
    </xf>
    <xf borderId="51" fillId="0" fontId="15" numFmtId="0" xfId="0" applyAlignment="1" applyBorder="1" applyFont="1">
      <alignment vertical="center"/>
    </xf>
    <xf borderId="52" fillId="0" fontId="15" numFmtId="0" xfId="0" applyAlignment="1" applyBorder="1" applyFont="1">
      <alignment vertical="center"/>
    </xf>
    <xf borderId="46" fillId="3" fontId="15" numFmtId="167" xfId="0" applyAlignment="1" applyBorder="1" applyFont="1" applyNumberFormat="1">
      <alignment vertical="center"/>
    </xf>
    <xf borderId="42" fillId="18" fontId="36" numFmtId="0" xfId="0" applyAlignment="1" applyBorder="1" applyFont="1">
      <alignment horizontal="right" shrinkToFit="0" vertical="center" wrapText="1"/>
    </xf>
    <xf borderId="49" fillId="18" fontId="36" numFmtId="4" xfId="0" applyAlignment="1" applyBorder="1" applyFont="1" applyNumberFormat="1">
      <alignment horizontal="right" vertical="center"/>
    </xf>
    <xf borderId="53" fillId="0" fontId="15" numFmtId="4" xfId="0" applyAlignment="1" applyBorder="1" applyFont="1" applyNumberFormat="1">
      <alignment vertical="center"/>
    </xf>
    <xf borderId="45" fillId="3" fontId="8" numFmtId="10" xfId="0" applyAlignment="1" applyBorder="1" applyFont="1" applyNumberFormat="1">
      <alignment horizontal="right" vertical="center"/>
    </xf>
    <xf borderId="45" fillId="18" fontId="36" numFmtId="10" xfId="0" applyAlignment="1" applyBorder="1" applyFont="1" applyNumberFormat="1">
      <alignment horizontal="right" vertical="center"/>
    </xf>
    <xf borderId="42" fillId="3" fontId="13" numFmtId="0" xfId="0" applyAlignment="1" applyBorder="1" applyFont="1">
      <alignment horizontal="center" shrinkToFit="0" vertical="center" wrapText="1"/>
    </xf>
    <xf borderId="45" fillId="3" fontId="8" numFmtId="0" xfId="0" applyAlignment="1" applyBorder="1" applyFont="1">
      <alignment vertical="center"/>
    </xf>
    <xf borderId="45" fillId="3" fontId="15" numFmtId="0" xfId="0" applyAlignment="1" applyBorder="1" applyFont="1">
      <alignment vertical="center"/>
    </xf>
    <xf borderId="54" fillId="0" fontId="9" numFmtId="0" xfId="0" applyAlignment="1" applyBorder="1" applyFont="1">
      <alignment horizontal="center" shrinkToFit="0" vertical="center" wrapText="1"/>
    </xf>
    <xf borderId="52" fillId="0" fontId="37" numFmtId="0" xfId="0" applyAlignment="1" applyBorder="1" applyFont="1">
      <alignment vertical="center"/>
    </xf>
    <xf borderId="52" fillId="0" fontId="8" numFmtId="10" xfId="0" applyAlignment="1" applyBorder="1" applyFont="1" applyNumberFormat="1">
      <alignment horizontal="right" vertical="center"/>
    </xf>
    <xf borderId="45" fillId="3" fontId="8" numFmtId="181" xfId="0" applyAlignment="1" applyBorder="1" applyFont="1" applyNumberFormat="1">
      <alignment horizontal="right" vertical="center"/>
    </xf>
    <xf borderId="55" fillId="3" fontId="13" numFmtId="4" xfId="0" applyAlignment="1" applyBorder="1" applyFont="1" applyNumberFormat="1">
      <alignment horizontal="center" shrinkToFit="0" vertical="center" wrapText="1"/>
    </xf>
    <xf borderId="45" fillId="3" fontId="15" numFmtId="167" xfId="0" applyAlignment="1" applyBorder="1" applyFont="1" applyNumberFormat="1">
      <alignment vertical="center"/>
    </xf>
    <xf borderId="56" fillId="0" fontId="2" numFmtId="0" xfId="0" applyBorder="1" applyFont="1"/>
    <xf borderId="45" fillId="3" fontId="8" numFmtId="9" xfId="0" applyAlignment="1" applyBorder="1" applyFont="1" applyNumberFormat="1">
      <alignment horizontal="right" vertical="center"/>
    </xf>
    <xf borderId="57" fillId="0" fontId="2" numFmtId="0" xfId="0" applyBorder="1" applyFont="1"/>
    <xf borderId="49" fillId="18" fontId="15" numFmtId="4" xfId="0" applyAlignment="1" applyBorder="1" applyFont="1" applyNumberFormat="1">
      <alignment vertical="center"/>
    </xf>
    <xf borderId="49" fillId="3" fontId="8" numFmtId="4" xfId="0" applyAlignment="1" applyBorder="1" applyFont="1" applyNumberFormat="1">
      <alignment horizontal="right" shrinkToFit="0" vertical="center" wrapText="1"/>
    </xf>
    <xf borderId="45" fillId="3" fontId="8" numFmtId="0" xfId="0" applyAlignment="1" applyBorder="1" applyFont="1">
      <alignment shrinkToFit="0" vertical="center" wrapText="1"/>
    </xf>
    <xf borderId="45" fillId="3" fontId="8" numFmtId="167" xfId="0" applyAlignment="1" applyBorder="1" applyFont="1" applyNumberFormat="1">
      <alignment vertical="center"/>
    </xf>
    <xf borderId="49" fillId="3" fontId="8" numFmtId="4" xfId="0" applyAlignment="1" applyBorder="1" applyFont="1" applyNumberFormat="1">
      <alignment horizontal="right" vertical="center"/>
    </xf>
    <xf borderId="45" fillId="18" fontId="36" numFmtId="167" xfId="0" applyAlignment="1" applyBorder="1" applyFont="1" applyNumberFormat="1">
      <alignment vertical="center"/>
    </xf>
    <xf borderId="45" fillId="18" fontId="36" numFmtId="10" xfId="0" applyAlignment="1" applyBorder="1" applyFont="1" applyNumberFormat="1">
      <alignment horizontal="right" shrinkToFit="0" vertical="center" wrapText="1"/>
    </xf>
    <xf borderId="46" fillId="3" fontId="8" numFmtId="0" xfId="0" applyAlignment="1" applyBorder="1" applyFont="1">
      <alignment horizontal="center" vertical="center"/>
    </xf>
    <xf borderId="49" fillId="3" fontId="8" numFmtId="4" xfId="0" applyAlignment="1" applyBorder="1" applyFont="1" applyNumberFormat="1">
      <alignment horizontal="center" vertical="center"/>
    </xf>
    <xf borderId="42" fillId="3" fontId="15" numFmtId="0" xfId="0" applyAlignment="1" applyBorder="1" applyFont="1">
      <alignment vertical="center"/>
    </xf>
    <xf borderId="49" fillId="18" fontId="36" numFmtId="4" xfId="0" applyAlignment="1" applyBorder="1" applyFont="1" applyNumberFormat="1">
      <alignment vertical="center"/>
    </xf>
    <xf borderId="45" fillId="3" fontId="8" numFmtId="10" xfId="0" applyAlignment="1" applyBorder="1" applyFont="1" applyNumberFormat="1">
      <alignment vertical="center"/>
    </xf>
    <xf borderId="45" fillId="3" fontId="15" numFmtId="10" xfId="0" applyAlignment="1" applyBorder="1" applyFont="1" applyNumberFormat="1">
      <alignment vertical="center"/>
    </xf>
    <xf borderId="45" fillId="18" fontId="36" numFmtId="10" xfId="0" applyAlignment="1" applyBorder="1" applyFont="1" applyNumberFormat="1">
      <alignment shrinkToFit="0" vertical="center" wrapText="1"/>
    </xf>
    <xf borderId="46" fillId="3" fontId="8" numFmtId="0" xfId="0" applyAlignment="1" applyBorder="1" applyFont="1">
      <alignment horizontal="center" shrinkToFit="0" vertical="center" wrapText="1"/>
    </xf>
    <xf borderId="42" fillId="18" fontId="36" numFmtId="0" xfId="0" applyAlignment="1" applyBorder="1" applyFont="1">
      <alignment horizontal="center" shrinkToFit="0" vertical="center" wrapText="1"/>
    </xf>
    <xf borderId="58" fillId="0" fontId="2" numFmtId="0" xfId="0" applyBorder="1" applyFont="1"/>
    <xf borderId="45" fillId="18" fontId="15" numFmtId="167" xfId="0" applyAlignment="1" applyBorder="1" applyFont="1" applyNumberFormat="1">
      <alignment vertical="center"/>
    </xf>
    <xf borderId="46" fillId="3" fontId="8" numFmtId="10" xfId="0" applyAlignment="1" applyBorder="1" applyFont="1" applyNumberFormat="1">
      <alignment horizontal="right" vertical="center"/>
    </xf>
    <xf borderId="59" fillId="3" fontId="8" numFmtId="0" xfId="0" applyAlignment="1" applyBorder="1" applyFont="1">
      <alignment horizontal="center" shrinkToFit="0" vertical="center" wrapText="1"/>
    </xf>
    <xf borderId="45" fillId="3" fontId="8" numFmtId="0" xfId="0" applyAlignment="1" applyBorder="1" applyFont="1">
      <alignment horizontal="right" vertical="center"/>
    </xf>
    <xf borderId="60" fillId="0" fontId="2" numFmtId="0" xfId="0" applyBorder="1" applyFont="1"/>
    <xf borderId="50" fillId="3" fontId="8" numFmtId="0" xfId="0" applyAlignment="1" applyBorder="1" applyFont="1">
      <alignment shrinkToFit="0" vertical="center" wrapText="1"/>
    </xf>
    <xf borderId="50" fillId="3" fontId="15" numFmtId="0" xfId="0" applyAlignment="1" applyBorder="1" applyFont="1">
      <alignment vertical="center"/>
    </xf>
    <xf borderId="50" fillId="3" fontId="9" numFmtId="0" xfId="0" applyAlignment="1" applyBorder="1" applyFont="1">
      <alignment shrinkToFit="0" vertical="center" wrapText="1"/>
    </xf>
    <xf borderId="50" fillId="3" fontId="8" numFmtId="0" xfId="0" applyAlignment="1" applyBorder="1" applyFont="1">
      <alignment vertical="center"/>
    </xf>
    <xf borderId="61" fillId="0" fontId="2" numFmtId="0" xfId="0" applyBorder="1" applyFont="1"/>
    <xf borderId="62" fillId="3" fontId="9" numFmtId="0" xfId="0" applyAlignment="1" applyBorder="1" applyFont="1">
      <alignment shrinkToFit="0" vertical="center" wrapText="1"/>
    </xf>
    <xf borderId="63" fillId="3" fontId="15" numFmtId="0" xfId="0" applyAlignment="1" applyBorder="1" applyFont="1">
      <alignment vertical="center"/>
    </xf>
    <xf borderId="63" fillId="3" fontId="8" numFmtId="10" xfId="0" applyAlignment="1" applyBorder="1" applyFont="1" applyNumberFormat="1">
      <alignment horizontal="right" vertical="center"/>
    </xf>
    <xf borderId="64" fillId="3" fontId="13" numFmtId="4" xfId="0" applyAlignment="1" applyBorder="1" applyFont="1" applyNumberFormat="1">
      <alignment horizontal="center" shrinkToFit="0" vertical="center" wrapText="1"/>
    </xf>
    <xf borderId="31" fillId="3" fontId="15" numFmtId="0" xfId="0" applyAlignment="1" applyBorder="1" applyFont="1">
      <alignment vertical="center"/>
    </xf>
    <xf borderId="62" fillId="3" fontId="8" numFmtId="0" xfId="0" applyAlignment="1" applyBorder="1" applyFont="1">
      <alignment vertical="center"/>
    </xf>
    <xf borderId="62" fillId="3" fontId="15" numFmtId="0" xfId="0" applyAlignment="1" applyBorder="1" applyFont="1">
      <alignment vertical="center"/>
    </xf>
    <xf borderId="64" fillId="3" fontId="15" numFmtId="4" xfId="0" applyAlignment="1" applyBorder="1" applyFont="1" applyNumberFormat="1">
      <alignment vertical="center"/>
    </xf>
    <xf borderId="49" fillId="18" fontId="36" numFmtId="4" xfId="0" applyAlignment="1" applyBorder="1" applyFont="1" applyNumberFormat="1">
      <alignment horizontal="center" vertical="center"/>
    </xf>
    <xf borderId="42" fillId="3" fontId="8" numFmtId="0" xfId="0" applyAlignment="1" applyBorder="1" applyFont="1">
      <alignment horizontal="right" shrinkToFit="0" vertical="center" wrapText="1"/>
    </xf>
    <xf borderId="65" fillId="18" fontId="36" numFmtId="0" xfId="0" applyAlignment="1" applyBorder="1" applyFont="1">
      <alignment horizontal="right" shrinkToFit="0" wrapText="1"/>
    </xf>
    <xf borderId="66" fillId="0" fontId="2" numFmtId="0" xfId="0" applyBorder="1" applyFont="1"/>
    <xf borderId="67" fillId="0" fontId="2" numFmtId="0" xfId="0" applyBorder="1" applyFont="1"/>
    <xf borderId="64" fillId="18" fontId="36" numFmtId="4" xfId="0" applyAlignment="1" applyBorder="1" applyFont="1" applyNumberFormat="1">
      <alignment horizontal="right"/>
    </xf>
    <xf borderId="0" fillId="0" fontId="3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2" Type="http://customschemas.google.com/relationships/workbookmetadata" Target="metadata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s://www.cjf.jus.br/cjf/transparencia-publica-1/licitacoes/pregao-eletronico/001-2020/documentos/nota-tecnica/nota-tecnica-terceirizacao-sci-cjf.pdf" TargetMode="External"/><Relationship Id="rId2" Type="http://schemas.openxmlformats.org/officeDocument/2006/relationships/hyperlink" Target="https://www.gov.br/compras/pt-br/agente-publico/orientacoes-e-procedimentos/midia/elaborao-da-planilha-de-custos-e-formao-de-preos.pdf" TargetMode="External"/><Relationship Id="rId3" Type="http://schemas.openxmlformats.org/officeDocument/2006/relationships/hyperlink" Target="https://sei.sistemas.ro.gov.br/sei/controlador.php?acao=documento_download_anexo&amp;acao_origem=procedimento_visualizar&amp;id_anexo=15269057&amp;infra_sistema=100000100&amp;infra_unidade_atual=110000322&amp;infra_hash=b4fd2c7c43ab06879e4838e9b65d787134d1d38b79b2bc062b6018fecf7332c5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www.cjf.jus.br/cjf/transparencia-publica-1/licitacoes/pregao-eletronico/001-2020/documentos/nota-tecnica/nota-tecnica-terceirizacao-sci-cjf.pdf" TargetMode="External"/><Relationship Id="rId2" Type="http://schemas.openxmlformats.org/officeDocument/2006/relationships/hyperlink" Target="https://www.gov.br/compras/pt-br/agente-publico/orientacoes-e-procedimentos/midia/elaborao-da-planilha-de-custos-e-formao-de-preos.pdf" TargetMode="External"/><Relationship Id="rId3" Type="http://schemas.openxmlformats.org/officeDocument/2006/relationships/hyperlink" Target="https://sei.sistemas.ro.gov.br/sei/controlador.php?acao=documento_download_anexo&amp;acao_origem=procedimento_visualizar&amp;id_anexo=15269057&amp;infra_sistema=100000100&amp;infra_unidade_atual=110000322&amp;infra_hash=b4fd2c7c43ab06879e4838e9b65d787134d1d38b79b2bc062b6018fecf7332c5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hyperlink" Target="https://www.cjf.jus.br/cjf/transparencia-publica-1/licitacoes/pregao-eletronico/001-2020/documentos/nota-tecnica/nota-tecnica-terceirizacao-sci-cjf.pdf" TargetMode="External"/><Relationship Id="rId2" Type="http://schemas.openxmlformats.org/officeDocument/2006/relationships/hyperlink" Target="https://www.gov.br/compras/pt-br/agente-publico/orientacoes-e-procedimentos/midia/elaborao-da-planilha-de-custos-e-formao-de-preos.pdf" TargetMode="External"/><Relationship Id="rId3" Type="http://schemas.openxmlformats.org/officeDocument/2006/relationships/hyperlink" Target="https://sei.sistemas.ro.gov.br/sei/controlador.php?acao=documento_download_anexo&amp;acao_origem=procedimento_visualizar&amp;id_anexo=15269057&amp;infra_sistema=100000100&amp;infra_unidade_atual=110000322&amp;infra_hash=b4fd2c7c43ab06879e4838e9b65d787134d1d38b79b2bc062b6018fecf7332c5" TargetMode="External"/><Relationship Id="rId4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hyperlink" Target="http://../AppData/Local/Temp/17%20Instrucao%20Normativa%2002_2008%20Servicos%20Continuados/0%20LEGISLACAO%20GERAL/IN%2003_2005%20MSP_SRP/AnexoII_IN03.rtf" TargetMode="External"/><Relationship Id="rId2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8.13"/>
    <col customWidth="1" min="2" max="2" width="53.63"/>
    <col customWidth="1" min="3" max="3" width="17.0"/>
    <col customWidth="1" min="4" max="4" width="21.75"/>
    <col customWidth="1" min="5" max="5" width="22.0"/>
    <col customWidth="1" min="6" max="6" width="19.63"/>
    <col customWidth="1" min="7" max="7" width="27.88"/>
  </cols>
  <sheetData>
    <row r="1" ht="62.25" customHeight="1">
      <c r="A1" s="1" t="s">
        <v>0</v>
      </c>
      <c r="B1" s="2"/>
      <c r="C1" s="2"/>
      <c r="D1" s="2"/>
      <c r="E1" s="2"/>
      <c r="F1" s="2"/>
      <c r="G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15.75" customHeight="1">
      <c r="A2" s="5" t="s">
        <v>1</v>
      </c>
      <c r="B2" s="5" t="s">
        <v>2</v>
      </c>
      <c r="C2" s="6" t="s">
        <v>3</v>
      </c>
      <c r="D2" s="5" t="s">
        <v>4</v>
      </c>
      <c r="E2" s="6" t="s">
        <v>5</v>
      </c>
      <c r="F2" s="5" t="s">
        <v>6</v>
      </c>
      <c r="G2" s="6" t="s">
        <v>7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15.75" customHeight="1">
      <c r="A3" s="8" t="s">
        <v>8</v>
      </c>
      <c r="B3" s="9" t="s">
        <v>9</v>
      </c>
      <c r="C3" s="10" t="s">
        <v>10</v>
      </c>
      <c r="D3" s="11">
        <v>1.0</v>
      </c>
      <c r="E3" s="12">
        <f>'PCFP - COPEIRA - PVH'!E138</f>
        <v>12845.43</v>
      </c>
      <c r="F3" s="13">
        <f t="shared" ref="F3:F5" si="1">E3*D3</f>
        <v>12845.43</v>
      </c>
      <c r="G3" s="13">
        <f t="shared" ref="G3:G5" si="2">F3*12</f>
        <v>154145.16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5.75" customHeight="1">
      <c r="A4" s="14"/>
      <c r="B4" s="9" t="s">
        <v>11</v>
      </c>
      <c r="C4" s="10" t="s">
        <v>10</v>
      </c>
      <c r="D4" s="11">
        <v>2.0</v>
      </c>
      <c r="E4" s="12">
        <f>'PCFP - CONTÍNUO - PVH '!E138</f>
        <v>6485.301667</v>
      </c>
      <c r="F4" s="13">
        <f t="shared" si="1"/>
        <v>12970.60333</v>
      </c>
      <c r="G4" s="13">
        <f t="shared" si="2"/>
        <v>155647.24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5.75" customHeight="1">
      <c r="A5" s="15"/>
      <c r="B5" s="9" t="s">
        <v>12</v>
      </c>
      <c r="C5" s="10" t="s">
        <v>10</v>
      </c>
      <c r="D5" s="11">
        <v>1.0</v>
      </c>
      <c r="E5" s="12">
        <f>'PCFP - RECEPCIONISTA - PVH '!E138</f>
        <v>7415.53</v>
      </c>
      <c r="F5" s="13">
        <f t="shared" si="1"/>
        <v>7415.53</v>
      </c>
      <c r="G5" s="13">
        <f t="shared" si="2"/>
        <v>88986.36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30.75" customHeight="1">
      <c r="A6" s="16" t="s">
        <v>13</v>
      </c>
      <c r="B6" s="2"/>
      <c r="C6" s="2"/>
      <c r="D6" s="2"/>
      <c r="E6" s="3"/>
      <c r="F6" s="17">
        <f t="shared" ref="F6:G6" si="3">SUM(F3:F5)</f>
        <v>33231.56333</v>
      </c>
      <c r="G6" s="17">
        <f t="shared" si="3"/>
        <v>398778.76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15.75" customHeight="1">
      <c r="A7" s="18"/>
      <c r="B7" s="19"/>
      <c r="C7" s="20"/>
      <c r="D7" s="18"/>
      <c r="E7" s="19"/>
      <c r="F7" s="21"/>
      <c r="G7" s="21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5.75" customHeight="1">
      <c r="A8" s="7"/>
      <c r="B8" s="4"/>
      <c r="C8" s="22"/>
      <c r="D8" s="7"/>
      <c r="E8" s="4"/>
      <c r="F8" s="23"/>
      <c r="G8" s="23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15.75" customHeight="1">
      <c r="A9" s="7"/>
      <c r="B9" s="4"/>
      <c r="C9" s="22"/>
      <c r="D9" s="7"/>
      <c r="E9" s="4"/>
      <c r="F9" s="23"/>
      <c r="G9" s="23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5.75" customHeight="1">
      <c r="A10" s="7"/>
      <c r="B10" s="4"/>
      <c r="C10" s="22"/>
      <c r="D10" s="7"/>
      <c r="E10" s="4"/>
      <c r="F10" s="23"/>
      <c r="G10" s="23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5.75" customHeight="1">
      <c r="A11" s="7"/>
      <c r="B11" s="4"/>
      <c r="C11" s="22"/>
      <c r="D11" s="7"/>
      <c r="E11" s="4"/>
      <c r="F11" s="23"/>
      <c r="G11" s="23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15.75" customHeight="1">
      <c r="A12" s="7"/>
      <c r="B12" s="4"/>
      <c r="C12" s="22"/>
      <c r="D12" s="7"/>
      <c r="E12" s="4"/>
      <c r="F12" s="23"/>
      <c r="G12" s="23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5.75" customHeight="1">
      <c r="A13" s="7"/>
      <c r="B13" s="4"/>
      <c r="C13" s="22"/>
      <c r="D13" s="7"/>
      <c r="E13" s="4"/>
      <c r="F13" s="23"/>
      <c r="G13" s="23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5.75" customHeight="1">
      <c r="A14" s="7"/>
      <c r="B14" s="4"/>
      <c r="C14" s="22"/>
      <c r="D14" s="7"/>
      <c r="E14" s="4"/>
      <c r="F14" s="23"/>
      <c r="G14" s="23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15.75" customHeight="1">
      <c r="A15" s="7"/>
      <c r="B15" s="4"/>
      <c r="C15" s="22"/>
      <c r="D15" s="7"/>
      <c r="E15" s="4"/>
      <c r="F15" s="23"/>
      <c r="G15" s="23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15.75" customHeight="1">
      <c r="A16" s="7"/>
      <c r="B16" s="4"/>
      <c r="C16" s="22"/>
      <c r="D16" s="7"/>
      <c r="E16" s="4"/>
      <c r="F16" s="23"/>
      <c r="G16" s="23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15.75" customHeight="1">
      <c r="A17" s="7"/>
      <c r="B17" s="4"/>
      <c r="C17" s="22"/>
      <c r="D17" s="7"/>
      <c r="E17" s="4"/>
      <c r="F17" s="23"/>
      <c r="G17" s="23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5.75" customHeight="1">
      <c r="A18" s="7"/>
      <c r="B18" s="4"/>
      <c r="C18" s="22"/>
      <c r="D18" s="7"/>
      <c r="E18" s="4"/>
      <c r="F18" s="23"/>
      <c r="G18" s="23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5.75" customHeight="1">
      <c r="A19" s="7"/>
      <c r="B19" s="4"/>
      <c r="C19" s="22"/>
      <c r="D19" s="7"/>
      <c r="E19" s="4"/>
      <c r="F19" s="23"/>
      <c r="G19" s="23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5.75" customHeight="1">
      <c r="A20" s="7"/>
      <c r="B20" s="4"/>
      <c r="C20" s="22"/>
      <c r="D20" s="7"/>
      <c r="E20" s="4"/>
      <c r="F20" s="23"/>
      <c r="G20" s="23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5.75" customHeight="1">
      <c r="A21" s="7"/>
      <c r="B21" s="4"/>
      <c r="C21" s="22"/>
      <c r="D21" s="7"/>
      <c r="E21" s="4"/>
      <c r="F21" s="23"/>
      <c r="G21" s="23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5.75" customHeight="1">
      <c r="A22" s="7"/>
      <c r="B22" s="4"/>
      <c r="C22" s="22"/>
      <c r="D22" s="7"/>
      <c r="E22" s="4"/>
      <c r="F22" s="23"/>
      <c r="G22" s="23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5.75" customHeight="1">
      <c r="A23" s="7"/>
      <c r="B23" s="4"/>
      <c r="C23" s="22"/>
      <c r="D23" s="7"/>
      <c r="E23" s="4"/>
      <c r="F23" s="23"/>
      <c r="G23" s="23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5.75" customHeight="1">
      <c r="A24" s="7"/>
      <c r="B24" s="4"/>
      <c r="C24" s="22"/>
      <c r="D24" s="7"/>
      <c r="E24" s="4"/>
      <c r="F24" s="23"/>
      <c r="G24" s="23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5.75" customHeight="1">
      <c r="A25" s="7"/>
      <c r="B25" s="4"/>
      <c r="C25" s="22"/>
      <c r="D25" s="7"/>
      <c r="E25" s="4"/>
      <c r="F25" s="23"/>
      <c r="G25" s="23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5.75" customHeight="1">
      <c r="A26" s="7"/>
      <c r="B26" s="4"/>
      <c r="C26" s="22"/>
      <c r="D26" s="7"/>
      <c r="E26" s="4"/>
      <c r="F26" s="23"/>
      <c r="G26" s="23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5.75" customHeight="1">
      <c r="A27" s="7"/>
      <c r="B27" s="4"/>
      <c r="C27" s="22"/>
      <c r="D27" s="7"/>
      <c r="E27" s="4"/>
      <c r="F27" s="23"/>
      <c r="G27" s="23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5.75" customHeight="1">
      <c r="A28" s="7"/>
      <c r="B28" s="4"/>
      <c r="C28" s="22"/>
      <c r="D28" s="7"/>
      <c r="E28" s="4"/>
      <c r="F28" s="23"/>
      <c r="G28" s="23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5.75" customHeight="1">
      <c r="A29" s="7"/>
      <c r="B29" s="4"/>
      <c r="C29" s="22"/>
      <c r="D29" s="7"/>
      <c r="E29" s="4"/>
      <c r="F29" s="23"/>
      <c r="G29" s="23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5.75" customHeight="1">
      <c r="A30" s="7"/>
      <c r="B30" s="4"/>
      <c r="C30" s="22"/>
      <c r="D30" s="7"/>
      <c r="E30" s="4"/>
      <c r="F30" s="23"/>
      <c r="G30" s="23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5.75" customHeight="1">
      <c r="A31" s="7"/>
      <c r="B31" s="4"/>
      <c r="C31" s="22"/>
      <c r="D31" s="7"/>
      <c r="E31" s="4"/>
      <c r="F31" s="23"/>
      <c r="G31" s="23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5.75" customHeight="1">
      <c r="A32" s="7"/>
      <c r="B32" s="4"/>
      <c r="C32" s="22"/>
      <c r="D32" s="7"/>
      <c r="E32" s="4"/>
      <c r="F32" s="23"/>
      <c r="G32" s="23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5.75" customHeight="1">
      <c r="A33" s="7"/>
      <c r="B33" s="4"/>
      <c r="C33" s="22"/>
      <c r="D33" s="7"/>
      <c r="E33" s="4"/>
      <c r="F33" s="23"/>
      <c r="G33" s="23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5.75" customHeight="1">
      <c r="A34" s="7"/>
      <c r="B34" s="4"/>
      <c r="C34" s="22"/>
      <c r="D34" s="7"/>
      <c r="E34" s="4"/>
      <c r="F34" s="23"/>
      <c r="G34" s="23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5.75" customHeight="1">
      <c r="A35" s="7"/>
      <c r="B35" s="4"/>
      <c r="C35" s="22"/>
      <c r="D35" s="7"/>
      <c r="E35" s="4"/>
      <c r="F35" s="23"/>
      <c r="G35" s="23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5.75" customHeight="1">
      <c r="A36" s="7"/>
      <c r="B36" s="4"/>
      <c r="C36" s="22"/>
      <c r="D36" s="7"/>
      <c r="E36" s="4"/>
      <c r="F36" s="23"/>
      <c r="G36" s="23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5.75" customHeight="1">
      <c r="A37" s="7"/>
      <c r="B37" s="4"/>
      <c r="C37" s="22"/>
      <c r="D37" s="7"/>
      <c r="E37" s="4"/>
      <c r="F37" s="23"/>
      <c r="G37" s="23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5.75" customHeight="1">
      <c r="A38" s="7"/>
      <c r="B38" s="4"/>
      <c r="C38" s="22"/>
      <c r="D38" s="7"/>
      <c r="E38" s="4"/>
      <c r="F38" s="23"/>
      <c r="G38" s="23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5.75" customHeight="1">
      <c r="A39" s="7"/>
      <c r="B39" s="4"/>
      <c r="C39" s="22"/>
      <c r="D39" s="7"/>
      <c r="E39" s="4"/>
      <c r="F39" s="23"/>
      <c r="G39" s="23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5.75" customHeight="1">
      <c r="A40" s="7"/>
      <c r="B40" s="4"/>
      <c r="C40" s="22"/>
      <c r="D40" s="7"/>
      <c r="E40" s="4"/>
      <c r="F40" s="23"/>
      <c r="G40" s="23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5.75" customHeight="1">
      <c r="A41" s="7"/>
      <c r="B41" s="4"/>
      <c r="C41" s="22"/>
      <c r="D41" s="7"/>
      <c r="E41" s="4"/>
      <c r="F41" s="23"/>
      <c r="G41" s="23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5.75" customHeight="1">
      <c r="A42" s="7"/>
      <c r="B42" s="4"/>
      <c r="C42" s="22"/>
      <c r="D42" s="7"/>
      <c r="E42" s="4"/>
      <c r="F42" s="23"/>
      <c r="G42" s="23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5.75" customHeight="1">
      <c r="A43" s="7"/>
      <c r="B43" s="4"/>
      <c r="C43" s="22"/>
      <c r="D43" s="7"/>
      <c r="E43" s="4"/>
      <c r="F43" s="23"/>
      <c r="G43" s="23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5.75" customHeight="1">
      <c r="A44" s="7"/>
      <c r="B44" s="4"/>
      <c r="C44" s="22"/>
      <c r="D44" s="7"/>
      <c r="E44" s="4"/>
      <c r="F44" s="23"/>
      <c r="G44" s="23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5.75" customHeight="1">
      <c r="A45" s="7"/>
      <c r="B45" s="4"/>
      <c r="C45" s="22"/>
      <c r="D45" s="7"/>
      <c r="E45" s="4"/>
      <c r="F45" s="23"/>
      <c r="G45" s="23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5.75" customHeight="1">
      <c r="A46" s="7"/>
      <c r="B46" s="4"/>
      <c r="C46" s="22"/>
      <c r="D46" s="7"/>
      <c r="E46" s="4"/>
      <c r="F46" s="23"/>
      <c r="G46" s="23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5.75" customHeight="1">
      <c r="A47" s="7"/>
      <c r="B47" s="4"/>
      <c r="C47" s="22"/>
      <c r="D47" s="7"/>
      <c r="E47" s="4"/>
      <c r="F47" s="23"/>
      <c r="G47" s="23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5.75" customHeight="1">
      <c r="A48" s="7"/>
      <c r="B48" s="4"/>
      <c r="C48" s="22"/>
      <c r="D48" s="7"/>
      <c r="E48" s="4"/>
      <c r="F48" s="23"/>
      <c r="G48" s="23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5.75" customHeight="1">
      <c r="A49" s="7"/>
      <c r="B49" s="4"/>
      <c r="C49" s="22"/>
      <c r="D49" s="7"/>
      <c r="E49" s="4"/>
      <c r="F49" s="23"/>
      <c r="G49" s="23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5.75" customHeight="1">
      <c r="A50" s="7"/>
      <c r="B50" s="4"/>
      <c r="C50" s="22"/>
      <c r="D50" s="7"/>
      <c r="E50" s="4"/>
      <c r="F50" s="23"/>
      <c r="G50" s="23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5.75" customHeight="1">
      <c r="A51" s="7"/>
      <c r="B51" s="4"/>
      <c r="C51" s="22"/>
      <c r="D51" s="7"/>
      <c r="E51" s="4"/>
      <c r="F51" s="23"/>
      <c r="G51" s="23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5.75" customHeight="1">
      <c r="A52" s="7"/>
      <c r="B52" s="4"/>
      <c r="C52" s="22"/>
      <c r="D52" s="7"/>
      <c r="E52" s="4"/>
      <c r="F52" s="23"/>
      <c r="G52" s="23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5.75" customHeight="1">
      <c r="A53" s="7"/>
      <c r="B53" s="4"/>
      <c r="C53" s="22"/>
      <c r="D53" s="7"/>
      <c r="E53" s="4"/>
      <c r="F53" s="23"/>
      <c r="G53" s="23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5.75" customHeight="1">
      <c r="A54" s="7"/>
      <c r="B54" s="4"/>
      <c r="C54" s="22"/>
      <c r="D54" s="7"/>
      <c r="E54" s="4"/>
      <c r="F54" s="23"/>
      <c r="G54" s="23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5.75" customHeight="1">
      <c r="A55" s="7"/>
      <c r="B55" s="4"/>
      <c r="C55" s="22"/>
      <c r="D55" s="7"/>
      <c r="E55" s="4"/>
      <c r="F55" s="23"/>
      <c r="G55" s="23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5.75" customHeight="1">
      <c r="A56" s="7"/>
      <c r="B56" s="4"/>
      <c r="C56" s="22"/>
      <c r="D56" s="7"/>
      <c r="E56" s="4"/>
      <c r="F56" s="23"/>
      <c r="G56" s="23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5.75" customHeight="1">
      <c r="A57" s="7"/>
      <c r="B57" s="4"/>
      <c r="C57" s="22"/>
      <c r="D57" s="7"/>
      <c r="E57" s="4"/>
      <c r="F57" s="23"/>
      <c r="G57" s="23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5.75" customHeight="1">
      <c r="A58" s="7"/>
      <c r="B58" s="4"/>
      <c r="C58" s="22"/>
      <c r="D58" s="7"/>
      <c r="E58" s="4"/>
      <c r="F58" s="23"/>
      <c r="G58" s="23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5.75" customHeight="1">
      <c r="A59" s="7"/>
      <c r="B59" s="4"/>
      <c r="C59" s="22"/>
      <c r="D59" s="7"/>
      <c r="E59" s="4"/>
      <c r="F59" s="23"/>
      <c r="G59" s="23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5.75" customHeight="1">
      <c r="A60" s="7"/>
      <c r="B60" s="4"/>
      <c r="C60" s="22"/>
      <c r="D60" s="7"/>
      <c r="E60" s="4"/>
      <c r="F60" s="23"/>
      <c r="G60" s="23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5.75" customHeight="1">
      <c r="A61" s="7"/>
      <c r="B61" s="4"/>
      <c r="C61" s="22"/>
      <c r="D61" s="7"/>
      <c r="E61" s="4"/>
      <c r="F61" s="23"/>
      <c r="G61" s="23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5.75" customHeight="1">
      <c r="A62" s="7"/>
      <c r="B62" s="4"/>
      <c r="C62" s="22"/>
      <c r="D62" s="7"/>
      <c r="E62" s="4"/>
      <c r="F62" s="23"/>
      <c r="G62" s="23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5.75" customHeight="1">
      <c r="A63" s="7"/>
      <c r="B63" s="4"/>
      <c r="C63" s="22"/>
      <c r="D63" s="7"/>
      <c r="E63" s="4"/>
      <c r="F63" s="23"/>
      <c r="G63" s="23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5.75" customHeight="1">
      <c r="A64" s="7"/>
      <c r="B64" s="4"/>
      <c r="C64" s="22"/>
      <c r="D64" s="7"/>
      <c r="E64" s="4"/>
      <c r="F64" s="23"/>
      <c r="G64" s="23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5.75" customHeight="1">
      <c r="A65" s="7"/>
      <c r="B65" s="4"/>
      <c r="C65" s="22"/>
      <c r="D65" s="7"/>
      <c r="E65" s="4"/>
      <c r="F65" s="23"/>
      <c r="G65" s="23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5.75" customHeight="1">
      <c r="A66" s="7"/>
      <c r="B66" s="4"/>
      <c r="C66" s="22"/>
      <c r="D66" s="7"/>
      <c r="E66" s="4"/>
      <c r="F66" s="23"/>
      <c r="G66" s="23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5.75" customHeight="1">
      <c r="A67" s="7"/>
      <c r="B67" s="4"/>
      <c r="C67" s="22"/>
      <c r="D67" s="7"/>
      <c r="E67" s="4"/>
      <c r="F67" s="23"/>
      <c r="G67" s="23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5.75" customHeight="1">
      <c r="A68" s="7"/>
      <c r="B68" s="4"/>
      <c r="C68" s="22"/>
      <c r="D68" s="7"/>
      <c r="E68" s="4"/>
      <c r="F68" s="23"/>
      <c r="G68" s="23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5.75" customHeight="1">
      <c r="A69" s="7"/>
      <c r="B69" s="4"/>
      <c r="C69" s="22"/>
      <c r="D69" s="7"/>
      <c r="E69" s="4"/>
      <c r="F69" s="23"/>
      <c r="G69" s="23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5.75" customHeight="1">
      <c r="A70" s="7"/>
      <c r="B70" s="4"/>
      <c r="C70" s="22"/>
      <c r="D70" s="7"/>
      <c r="E70" s="4"/>
      <c r="F70" s="23"/>
      <c r="G70" s="23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5.75" customHeight="1">
      <c r="A71" s="7"/>
      <c r="B71" s="4"/>
      <c r="C71" s="22"/>
      <c r="D71" s="7"/>
      <c r="E71" s="4"/>
      <c r="F71" s="23"/>
      <c r="G71" s="23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5.75" customHeight="1">
      <c r="A72" s="7"/>
      <c r="B72" s="4"/>
      <c r="C72" s="22"/>
      <c r="D72" s="7"/>
      <c r="E72" s="4"/>
      <c r="F72" s="23"/>
      <c r="G72" s="23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5.75" customHeight="1">
      <c r="A73" s="7"/>
      <c r="B73" s="4"/>
      <c r="C73" s="22"/>
      <c r="D73" s="7"/>
      <c r="E73" s="4"/>
      <c r="F73" s="23"/>
      <c r="G73" s="23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5.75" customHeight="1">
      <c r="A74" s="7"/>
      <c r="B74" s="4"/>
      <c r="C74" s="22"/>
      <c r="D74" s="7"/>
      <c r="E74" s="4"/>
      <c r="F74" s="23"/>
      <c r="G74" s="23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5.75" customHeight="1">
      <c r="A75" s="7"/>
      <c r="B75" s="4"/>
      <c r="C75" s="22"/>
      <c r="D75" s="7"/>
      <c r="E75" s="4"/>
      <c r="F75" s="23"/>
      <c r="G75" s="23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5.75" customHeight="1">
      <c r="A76" s="7"/>
      <c r="B76" s="4"/>
      <c r="C76" s="22"/>
      <c r="D76" s="7"/>
      <c r="E76" s="4"/>
      <c r="F76" s="23"/>
      <c r="G76" s="23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5.75" customHeight="1">
      <c r="A77" s="7"/>
      <c r="B77" s="4"/>
      <c r="C77" s="22"/>
      <c r="D77" s="7"/>
      <c r="E77" s="4"/>
      <c r="F77" s="23"/>
      <c r="G77" s="23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5.75" customHeight="1">
      <c r="A78" s="7"/>
      <c r="B78" s="4"/>
      <c r="C78" s="22"/>
      <c r="D78" s="7"/>
      <c r="E78" s="4"/>
      <c r="F78" s="23"/>
      <c r="G78" s="23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5.75" customHeight="1">
      <c r="A79" s="7"/>
      <c r="B79" s="4"/>
      <c r="C79" s="22"/>
      <c r="D79" s="7"/>
      <c r="E79" s="4"/>
      <c r="F79" s="23"/>
      <c r="G79" s="23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5.75" customHeight="1">
      <c r="A80" s="7"/>
      <c r="B80" s="4"/>
      <c r="C80" s="22"/>
      <c r="D80" s="7"/>
      <c r="E80" s="4"/>
      <c r="F80" s="23"/>
      <c r="G80" s="23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5.75" customHeight="1">
      <c r="A81" s="7"/>
      <c r="B81" s="4"/>
      <c r="C81" s="22"/>
      <c r="D81" s="7"/>
      <c r="E81" s="4"/>
      <c r="F81" s="23"/>
      <c r="G81" s="23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5.75" customHeight="1">
      <c r="A82" s="7"/>
      <c r="B82" s="4"/>
      <c r="C82" s="22"/>
      <c r="D82" s="7"/>
      <c r="E82" s="4"/>
      <c r="F82" s="23"/>
      <c r="G82" s="23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5.75" customHeight="1">
      <c r="A83" s="7"/>
      <c r="B83" s="4"/>
      <c r="C83" s="22"/>
      <c r="D83" s="7"/>
      <c r="E83" s="4"/>
      <c r="F83" s="23"/>
      <c r="G83" s="23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5.75" customHeight="1">
      <c r="A84" s="7"/>
      <c r="B84" s="4"/>
      <c r="C84" s="22"/>
      <c r="D84" s="7"/>
      <c r="E84" s="4"/>
      <c r="F84" s="23"/>
      <c r="G84" s="23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5.75" customHeight="1">
      <c r="A85" s="7"/>
      <c r="B85" s="4"/>
      <c r="C85" s="22"/>
      <c r="D85" s="7"/>
      <c r="E85" s="4"/>
      <c r="F85" s="23"/>
      <c r="G85" s="23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5.75" customHeight="1">
      <c r="A86" s="7"/>
      <c r="B86" s="4"/>
      <c r="C86" s="22"/>
      <c r="D86" s="7"/>
      <c r="E86" s="4"/>
      <c r="F86" s="23"/>
      <c r="G86" s="23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5.75" customHeight="1">
      <c r="A87" s="7"/>
      <c r="B87" s="4"/>
      <c r="C87" s="22"/>
      <c r="D87" s="7"/>
      <c r="E87" s="4"/>
      <c r="F87" s="23"/>
      <c r="G87" s="23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5.75" customHeight="1">
      <c r="A88" s="7"/>
      <c r="B88" s="4"/>
      <c r="C88" s="22"/>
      <c r="D88" s="7"/>
      <c r="E88" s="4"/>
      <c r="F88" s="23"/>
      <c r="G88" s="23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5.75" customHeight="1">
      <c r="A89" s="7"/>
      <c r="B89" s="4"/>
      <c r="C89" s="22"/>
      <c r="D89" s="7"/>
      <c r="E89" s="4"/>
      <c r="F89" s="23"/>
      <c r="G89" s="23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5.75" customHeight="1">
      <c r="A90" s="7"/>
      <c r="B90" s="4"/>
      <c r="C90" s="22"/>
      <c r="D90" s="7"/>
      <c r="E90" s="4"/>
      <c r="F90" s="23"/>
      <c r="G90" s="23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5.75" customHeight="1">
      <c r="A91" s="7"/>
      <c r="B91" s="4"/>
      <c r="C91" s="22"/>
      <c r="D91" s="7"/>
      <c r="E91" s="4"/>
      <c r="F91" s="23"/>
      <c r="G91" s="23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5.75" customHeight="1">
      <c r="A92" s="7"/>
      <c r="B92" s="4"/>
      <c r="C92" s="22"/>
      <c r="D92" s="7"/>
      <c r="E92" s="4"/>
      <c r="F92" s="23"/>
      <c r="G92" s="23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5.75" customHeight="1">
      <c r="A93" s="7"/>
      <c r="B93" s="4"/>
      <c r="C93" s="22"/>
      <c r="D93" s="7"/>
      <c r="E93" s="4"/>
      <c r="F93" s="23"/>
      <c r="G93" s="23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5.75" customHeight="1">
      <c r="A94" s="7"/>
      <c r="B94" s="4"/>
      <c r="C94" s="22"/>
      <c r="D94" s="7"/>
      <c r="E94" s="4"/>
      <c r="F94" s="23"/>
      <c r="G94" s="23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5.75" customHeight="1">
      <c r="A95" s="7"/>
      <c r="B95" s="4"/>
      <c r="C95" s="22"/>
      <c r="D95" s="7"/>
      <c r="E95" s="4"/>
      <c r="F95" s="23"/>
      <c r="G95" s="23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5.75" customHeight="1">
      <c r="A96" s="7"/>
      <c r="B96" s="4"/>
      <c r="C96" s="22"/>
      <c r="D96" s="7"/>
      <c r="E96" s="4"/>
      <c r="F96" s="23"/>
      <c r="G96" s="23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5.75" customHeight="1">
      <c r="A97" s="7"/>
      <c r="B97" s="4"/>
      <c r="C97" s="22"/>
      <c r="D97" s="7"/>
      <c r="E97" s="4"/>
      <c r="F97" s="23"/>
      <c r="G97" s="23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5.75" customHeight="1">
      <c r="A98" s="7"/>
      <c r="B98" s="4"/>
      <c r="C98" s="22"/>
      <c r="D98" s="7"/>
      <c r="E98" s="4"/>
      <c r="F98" s="23"/>
      <c r="G98" s="23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5.75" customHeight="1">
      <c r="A99" s="7"/>
      <c r="B99" s="4"/>
      <c r="C99" s="22"/>
      <c r="D99" s="7"/>
      <c r="E99" s="4"/>
      <c r="F99" s="23"/>
      <c r="G99" s="23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5.75" customHeight="1">
      <c r="A100" s="7"/>
      <c r="B100" s="4"/>
      <c r="C100" s="22"/>
      <c r="D100" s="7"/>
      <c r="E100" s="4"/>
      <c r="F100" s="23"/>
      <c r="G100" s="23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5.75" customHeight="1">
      <c r="A101" s="7"/>
      <c r="B101" s="4"/>
      <c r="C101" s="22"/>
      <c r="D101" s="7"/>
      <c r="E101" s="4"/>
      <c r="F101" s="23"/>
      <c r="G101" s="23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5.75" customHeight="1">
      <c r="A102" s="7"/>
      <c r="B102" s="4"/>
      <c r="C102" s="22"/>
      <c r="D102" s="7"/>
      <c r="E102" s="4"/>
      <c r="F102" s="23"/>
      <c r="G102" s="23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5.75" customHeight="1">
      <c r="A103" s="7"/>
      <c r="B103" s="4"/>
      <c r="C103" s="22"/>
      <c r="D103" s="7"/>
      <c r="E103" s="4"/>
      <c r="F103" s="23"/>
      <c r="G103" s="23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5.75" customHeight="1">
      <c r="A104" s="7"/>
      <c r="B104" s="4"/>
      <c r="C104" s="22"/>
      <c r="D104" s="7"/>
      <c r="E104" s="4"/>
      <c r="F104" s="23"/>
      <c r="G104" s="23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5.75" customHeight="1">
      <c r="A105" s="7"/>
      <c r="B105" s="4"/>
      <c r="C105" s="22"/>
      <c r="D105" s="7"/>
      <c r="E105" s="4"/>
      <c r="F105" s="23"/>
      <c r="G105" s="23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5.75" customHeight="1">
      <c r="A106" s="7"/>
      <c r="B106" s="4"/>
      <c r="C106" s="22"/>
      <c r="D106" s="7"/>
      <c r="E106" s="4"/>
      <c r="F106" s="23"/>
      <c r="G106" s="23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5.75" customHeight="1">
      <c r="A107" s="7"/>
      <c r="B107" s="4"/>
      <c r="C107" s="22"/>
      <c r="D107" s="7"/>
      <c r="E107" s="4"/>
      <c r="F107" s="23"/>
      <c r="G107" s="23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5.75" customHeight="1">
      <c r="A108" s="7"/>
      <c r="B108" s="4"/>
      <c r="C108" s="22"/>
      <c r="D108" s="7"/>
      <c r="E108" s="4"/>
      <c r="F108" s="23"/>
      <c r="G108" s="23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5.75" customHeight="1">
      <c r="A109" s="7"/>
      <c r="B109" s="4"/>
      <c r="C109" s="22"/>
      <c r="D109" s="7"/>
      <c r="E109" s="4"/>
      <c r="F109" s="23"/>
      <c r="G109" s="23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5.75" customHeight="1">
      <c r="A110" s="7"/>
      <c r="B110" s="4"/>
      <c r="C110" s="22"/>
      <c r="D110" s="7"/>
      <c r="E110" s="4"/>
      <c r="F110" s="23"/>
      <c r="G110" s="23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5.75" customHeight="1">
      <c r="A111" s="7"/>
      <c r="B111" s="4"/>
      <c r="C111" s="22"/>
      <c r="D111" s="7"/>
      <c r="E111" s="4"/>
      <c r="F111" s="23"/>
      <c r="G111" s="23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5.75" customHeight="1">
      <c r="A112" s="7"/>
      <c r="B112" s="4"/>
      <c r="C112" s="22"/>
      <c r="D112" s="7"/>
      <c r="E112" s="4"/>
      <c r="F112" s="23"/>
      <c r="G112" s="23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5.75" customHeight="1">
      <c r="A113" s="7"/>
      <c r="B113" s="4"/>
      <c r="C113" s="22"/>
      <c r="D113" s="7"/>
      <c r="E113" s="4"/>
      <c r="F113" s="23"/>
      <c r="G113" s="23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5.75" customHeight="1">
      <c r="A114" s="7"/>
      <c r="B114" s="4"/>
      <c r="C114" s="22"/>
      <c r="D114" s="7"/>
      <c r="E114" s="4"/>
      <c r="F114" s="23"/>
      <c r="G114" s="23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5.75" customHeight="1">
      <c r="A115" s="7"/>
      <c r="B115" s="4"/>
      <c r="C115" s="22"/>
      <c r="D115" s="7"/>
      <c r="E115" s="4"/>
      <c r="F115" s="23"/>
      <c r="G115" s="23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5.75" customHeight="1">
      <c r="A116" s="7"/>
      <c r="B116" s="4"/>
      <c r="C116" s="22"/>
      <c r="D116" s="7"/>
      <c r="E116" s="4"/>
      <c r="F116" s="23"/>
      <c r="G116" s="23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5.75" customHeight="1">
      <c r="A117" s="7"/>
      <c r="B117" s="4"/>
      <c r="C117" s="22"/>
      <c r="D117" s="7"/>
      <c r="E117" s="4"/>
      <c r="F117" s="23"/>
      <c r="G117" s="23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5.75" customHeight="1">
      <c r="A118" s="7"/>
      <c r="B118" s="4"/>
      <c r="C118" s="22"/>
      <c r="D118" s="7"/>
      <c r="E118" s="4"/>
      <c r="F118" s="23"/>
      <c r="G118" s="23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5.75" customHeight="1">
      <c r="A119" s="7"/>
      <c r="B119" s="4"/>
      <c r="C119" s="22"/>
      <c r="D119" s="7"/>
      <c r="E119" s="4"/>
      <c r="F119" s="23"/>
      <c r="G119" s="23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5.75" customHeight="1">
      <c r="A120" s="7"/>
      <c r="B120" s="4"/>
      <c r="C120" s="22"/>
      <c r="D120" s="7"/>
      <c r="E120" s="4"/>
      <c r="F120" s="23"/>
      <c r="G120" s="23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5.75" customHeight="1">
      <c r="A121" s="7"/>
      <c r="B121" s="4"/>
      <c r="C121" s="22"/>
      <c r="D121" s="7"/>
      <c r="E121" s="4"/>
      <c r="F121" s="23"/>
      <c r="G121" s="23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5.75" customHeight="1">
      <c r="A122" s="7"/>
      <c r="B122" s="4"/>
      <c r="C122" s="22"/>
      <c r="D122" s="7"/>
      <c r="E122" s="4"/>
      <c r="F122" s="23"/>
      <c r="G122" s="23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5.75" customHeight="1">
      <c r="A123" s="7"/>
      <c r="B123" s="4"/>
      <c r="C123" s="22"/>
      <c r="D123" s="7"/>
      <c r="E123" s="4"/>
      <c r="F123" s="23"/>
      <c r="G123" s="23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5.75" customHeight="1">
      <c r="A124" s="7"/>
      <c r="B124" s="4"/>
      <c r="C124" s="22"/>
      <c r="D124" s="7"/>
      <c r="E124" s="4"/>
      <c r="F124" s="23"/>
      <c r="G124" s="23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5.75" customHeight="1">
      <c r="A125" s="7"/>
      <c r="B125" s="4"/>
      <c r="C125" s="22"/>
      <c r="D125" s="7"/>
      <c r="E125" s="4"/>
      <c r="F125" s="23"/>
      <c r="G125" s="23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5.75" customHeight="1">
      <c r="A126" s="7"/>
      <c r="B126" s="4"/>
      <c r="C126" s="22"/>
      <c r="D126" s="7"/>
      <c r="E126" s="4"/>
      <c r="F126" s="23"/>
      <c r="G126" s="23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5.75" customHeight="1">
      <c r="A127" s="7"/>
      <c r="B127" s="4"/>
      <c r="C127" s="22"/>
      <c r="D127" s="7"/>
      <c r="E127" s="4"/>
      <c r="F127" s="23"/>
      <c r="G127" s="23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5.75" customHeight="1">
      <c r="A128" s="7"/>
      <c r="B128" s="4"/>
      <c r="C128" s="22"/>
      <c r="D128" s="7"/>
      <c r="E128" s="4"/>
      <c r="F128" s="23"/>
      <c r="G128" s="23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5.75" customHeight="1">
      <c r="A129" s="7"/>
      <c r="B129" s="4"/>
      <c r="C129" s="22"/>
      <c r="D129" s="7"/>
      <c r="E129" s="4"/>
      <c r="F129" s="23"/>
      <c r="G129" s="23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5.75" customHeight="1">
      <c r="A130" s="7"/>
      <c r="B130" s="4"/>
      <c r="C130" s="22"/>
      <c r="D130" s="7"/>
      <c r="E130" s="4"/>
      <c r="F130" s="23"/>
      <c r="G130" s="23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5.75" customHeight="1">
      <c r="A131" s="7"/>
      <c r="B131" s="4"/>
      <c r="C131" s="22"/>
      <c r="D131" s="7"/>
      <c r="E131" s="4"/>
      <c r="F131" s="23"/>
      <c r="G131" s="23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5.75" customHeight="1">
      <c r="A132" s="7"/>
      <c r="B132" s="4"/>
      <c r="C132" s="22"/>
      <c r="D132" s="7"/>
      <c r="E132" s="4"/>
      <c r="F132" s="23"/>
      <c r="G132" s="23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5.75" customHeight="1">
      <c r="A133" s="7"/>
      <c r="B133" s="4"/>
      <c r="C133" s="22"/>
      <c r="D133" s="7"/>
      <c r="E133" s="4"/>
      <c r="F133" s="23"/>
      <c r="G133" s="23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5.75" customHeight="1">
      <c r="A134" s="7"/>
      <c r="B134" s="4"/>
      <c r="C134" s="22"/>
      <c r="D134" s="7"/>
      <c r="E134" s="4"/>
      <c r="F134" s="23"/>
      <c r="G134" s="23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5.75" customHeight="1">
      <c r="A135" s="7"/>
      <c r="B135" s="4"/>
      <c r="C135" s="22"/>
      <c r="D135" s="7"/>
      <c r="E135" s="4"/>
      <c r="F135" s="23"/>
      <c r="G135" s="23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5.75" customHeight="1">
      <c r="A136" s="7"/>
      <c r="B136" s="4"/>
      <c r="C136" s="22"/>
      <c r="D136" s="7"/>
      <c r="E136" s="4"/>
      <c r="F136" s="23"/>
      <c r="G136" s="23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5.75" customHeight="1">
      <c r="A137" s="7"/>
      <c r="B137" s="4"/>
      <c r="C137" s="22"/>
      <c r="D137" s="7"/>
      <c r="E137" s="4"/>
      <c r="F137" s="23"/>
      <c r="G137" s="23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5.75" customHeight="1">
      <c r="A138" s="7"/>
      <c r="B138" s="4"/>
      <c r="C138" s="22"/>
      <c r="D138" s="7"/>
      <c r="E138" s="4"/>
      <c r="F138" s="23"/>
      <c r="G138" s="23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5.75" customHeight="1">
      <c r="A139" s="7"/>
      <c r="B139" s="4"/>
      <c r="C139" s="22"/>
      <c r="D139" s="7"/>
      <c r="E139" s="4"/>
      <c r="F139" s="23"/>
      <c r="G139" s="23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5.75" customHeight="1">
      <c r="A140" s="7"/>
      <c r="B140" s="4"/>
      <c r="C140" s="22"/>
      <c r="D140" s="7"/>
      <c r="E140" s="4"/>
      <c r="F140" s="23"/>
      <c r="G140" s="23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5.75" customHeight="1">
      <c r="A141" s="7"/>
      <c r="B141" s="4"/>
      <c r="C141" s="22"/>
      <c r="D141" s="7"/>
      <c r="E141" s="4"/>
      <c r="F141" s="23"/>
      <c r="G141" s="23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5.75" customHeight="1">
      <c r="A142" s="7"/>
      <c r="B142" s="4"/>
      <c r="C142" s="22"/>
      <c r="D142" s="7"/>
      <c r="E142" s="4"/>
      <c r="F142" s="23"/>
      <c r="G142" s="23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5.75" customHeight="1">
      <c r="A143" s="7"/>
      <c r="B143" s="4"/>
      <c r="C143" s="22"/>
      <c r="D143" s="7"/>
      <c r="E143" s="4"/>
      <c r="F143" s="23"/>
      <c r="G143" s="23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5.75" customHeight="1">
      <c r="A144" s="7"/>
      <c r="B144" s="4"/>
      <c r="C144" s="22"/>
      <c r="D144" s="7"/>
      <c r="E144" s="4"/>
      <c r="F144" s="23"/>
      <c r="G144" s="23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5.75" customHeight="1">
      <c r="A145" s="7"/>
      <c r="B145" s="4"/>
      <c r="C145" s="22"/>
      <c r="D145" s="7"/>
      <c r="E145" s="4"/>
      <c r="F145" s="23"/>
      <c r="G145" s="23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5.75" customHeight="1">
      <c r="A146" s="7"/>
      <c r="B146" s="4"/>
      <c r="C146" s="22"/>
      <c r="D146" s="7"/>
      <c r="E146" s="4"/>
      <c r="F146" s="23"/>
      <c r="G146" s="23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5.75" customHeight="1">
      <c r="A147" s="7"/>
      <c r="B147" s="4"/>
      <c r="C147" s="22"/>
      <c r="D147" s="7"/>
      <c r="E147" s="4"/>
      <c r="F147" s="23"/>
      <c r="G147" s="23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5.75" customHeight="1">
      <c r="A148" s="7"/>
      <c r="B148" s="4"/>
      <c r="C148" s="22"/>
      <c r="D148" s="7"/>
      <c r="E148" s="4"/>
      <c r="F148" s="23"/>
      <c r="G148" s="23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5.75" customHeight="1">
      <c r="A149" s="7"/>
      <c r="B149" s="4"/>
      <c r="C149" s="22"/>
      <c r="D149" s="7"/>
      <c r="E149" s="4"/>
      <c r="F149" s="23"/>
      <c r="G149" s="23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5.75" customHeight="1">
      <c r="A150" s="7"/>
      <c r="B150" s="4"/>
      <c r="C150" s="22"/>
      <c r="D150" s="7"/>
      <c r="E150" s="4"/>
      <c r="F150" s="23"/>
      <c r="G150" s="23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5.75" customHeight="1">
      <c r="A151" s="7"/>
      <c r="B151" s="4"/>
      <c r="C151" s="22"/>
      <c r="D151" s="7"/>
      <c r="E151" s="4"/>
      <c r="F151" s="23"/>
      <c r="G151" s="23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5.75" customHeight="1">
      <c r="A152" s="7"/>
      <c r="B152" s="4"/>
      <c r="C152" s="22"/>
      <c r="D152" s="7"/>
      <c r="E152" s="4"/>
      <c r="F152" s="23"/>
      <c r="G152" s="23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5.75" customHeight="1">
      <c r="A153" s="7"/>
      <c r="B153" s="4"/>
      <c r="C153" s="22"/>
      <c r="D153" s="7"/>
      <c r="E153" s="4"/>
      <c r="F153" s="23"/>
      <c r="G153" s="23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5.75" customHeight="1">
      <c r="A154" s="7"/>
      <c r="B154" s="4"/>
      <c r="C154" s="22"/>
      <c r="D154" s="7"/>
      <c r="E154" s="4"/>
      <c r="F154" s="23"/>
      <c r="G154" s="23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5.75" customHeight="1">
      <c r="A155" s="7"/>
      <c r="B155" s="4"/>
      <c r="C155" s="22"/>
      <c r="D155" s="7"/>
      <c r="E155" s="4"/>
      <c r="F155" s="23"/>
      <c r="G155" s="23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5.75" customHeight="1">
      <c r="A156" s="7"/>
      <c r="B156" s="4"/>
      <c r="C156" s="22"/>
      <c r="D156" s="7"/>
      <c r="E156" s="4"/>
      <c r="F156" s="23"/>
      <c r="G156" s="23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5.75" customHeight="1">
      <c r="A157" s="7"/>
      <c r="B157" s="4"/>
      <c r="C157" s="22"/>
      <c r="D157" s="7"/>
      <c r="E157" s="4"/>
      <c r="F157" s="23"/>
      <c r="G157" s="23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5.75" customHeight="1">
      <c r="A158" s="7"/>
      <c r="B158" s="4"/>
      <c r="C158" s="22"/>
      <c r="D158" s="7"/>
      <c r="E158" s="4"/>
      <c r="F158" s="23"/>
      <c r="G158" s="23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5.75" customHeight="1">
      <c r="A159" s="7"/>
      <c r="B159" s="4"/>
      <c r="C159" s="22"/>
      <c r="D159" s="7"/>
      <c r="E159" s="4"/>
      <c r="F159" s="23"/>
      <c r="G159" s="23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5.75" customHeight="1">
      <c r="A160" s="7"/>
      <c r="B160" s="4"/>
      <c r="C160" s="22"/>
      <c r="D160" s="7"/>
      <c r="E160" s="4"/>
      <c r="F160" s="23"/>
      <c r="G160" s="23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5.75" customHeight="1">
      <c r="A161" s="7"/>
      <c r="B161" s="4"/>
      <c r="C161" s="22"/>
      <c r="D161" s="7"/>
      <c r="E161" s="4"/>
      <c r="F161" s="23"/>
      <c r="G161" s="23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5.75" customHeight="1">
      <c r="A162" s="7"/>
      <c r="B162" s="4"/>
      <c r="C162" s="22"/>
      <c r="D162" s="7"/>
      <c r="E162" s="4"/>
      <c r="F162" s="23"/>
      <c r="G162" s="23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5.75" customHeight="1">
      <c r="A163" s="7"/>
      <c r="B163" s="4"/>
      <c r="C163" s="22"/>
      <c r="D163" s="7"/>
      <c r="E163" s="4"/>
      <c r="F163" s="23"/>
      <c r="G163" s="23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5.75" customHeight="1">
      <c r="A164" s="7"/>
      <c r="B164" s="4"/>
      <c r="C164" s="22"/>
      <c r="D164" s="7"/>
      <c r="E164" s="4"/>
      <c r="F164" s="23"/>
      <c r="G164" s="23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5.75" customHeight="1">
      <c r="A165" s="7"/>
      <c r="B165" s="4"/>
      <c r="C165" s="22"/>
      <c r="D165" s="7"/>
      <c r="E165" s="4"/>
      <c r="F165" s="23"/>
      <c r="G165" s="23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5.75" customHeight="1">
      <c r="A166" s="7"/>
      <c r="B166" s="4"/>
      <c r="C166" s="22"/>
      <c r="D166" s="7"/>
      <c r="E166" s="4"/>
      <c r="F166" s="23"/>
      <c r="G166" s="23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5.75" customHeight="1">
      <c r="A167" s="7"/>
      <c r="B167" s="4"/>
      <c r="C167" s="22"/>
      <c r="D167" s="7"/>
      <c r="E167" s="4"/>
      <c r="F167" s="23"/>
      <c r="G167" s="23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5.75" customHeight="1">
      <c r="A168" s="7"/>
      <c r="B168" s="4"/>
      <c r="C168" s="22"/>
      <c r="D168" s="7"/>
      <c r="E168" s="4"/>
      <c r="F168" s="23"/>
      <c r="G168" s="23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5.75" customHeight="1">
      <c r="A169" s="7"/>
      <c r="B169" s="4"/>
      <c r="C169" s="22"/>
      <c r="D169" s="7"/>
      <c r="E169" s="4"/>
      <c r="F169" s="23"/>
      <c r="G169" s="23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5.75" customHeight="1">
      <c r="A170" s="7"/>
      <c r="B170" s="4"/>
      <c r="C170" s="22"/>
      <c r="D170" s="7"/>
      <c r="E170" s="4"/>
      <c r="F170" s="23"/>
      <c r="G170" s="23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5.75" customHeight="1">
      <c r="A171" s="7"/>
      <c r="B171" s="4"/>
      <c r="C171" s="22"/>
      <c r="D171" s="7"/>
      <c r="E171" s="4"/>
      <c r="F171" s="23"/>
      <c r="G171" s="23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5.75" customHeight="1">
      <c r="A172" s="7"/>
      <c r="B172" s="4"/>
      <c r="C172" s="22"/>
      <c r="D172" s="7"/>
      <c r="E172" s="4"/>
      <c r="F172" s="23"/>
      <c r="G172" s="23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5.75" customHeight="1">
      <c r="A173" s="7"/>
      <c r="B173" s="4"/>
      <c r="C173" s="22"/>
      <c r="D173" s="7"/>
      <c r="E173" s="4"/>
      <c r="F173" s="23"/>
      <c r="G173" s="23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5.75" customHeight="1">
      <c r="A174" s="7"/>
      <c r="B174" s="4"/>
      <c r="C174" s="22"/>
      <c r="D174" s="7"/>
      <c r="E174" s="4"/>
      <c r="F174" s="23"/>
      <c r="G174" s="23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5.75" customHeight="1">
      <c r="A175" s="7"/>
      <c r="B175" s="4"/>
      <c r="C175" s="22"/>
      <c r="D175" s="7"/>
      <c r="E175" s="4"/>
      <c r="F175" s="23"/>
      <c r="G175" s="23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5.75" customHeight="1">
      <c r="A176" s="7"/>
      <c r="B176" s="4"/>
      <c r="C176" s="22"/>
      <c r="D176" s="7"/>
      <c r="E176" s="4"/>
      <c r="F176" s="23"/>
      <c r="G176" s="23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5.75" customHeight="1">
      <c r="A177" s="7"/>
      <c r="B177" s="4"/>
      <c r="C177" s="22"/>
      <c r="D177" s="7"/>
      <c r="E177" s="4"/>
      <c r="F177" s="23"/>
      <c r="G177" s="23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5.75" customHeight="1">
      <c r="A178" s="7"/>
      <c r="B178" s="4"/>
      <c r="C178" s="22"/>
      <c r="D178" s="7"/>
      <c r="E178" s="4"/>
      <c r="F178" s="23"/>
      <c r="G178" s="23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5.75" customHeight="1">
      <c r="A179" s="7"/>
      <c r="B179" s="4"/>
      <c r="C179" s="22"/>
      <c r="D179" s="7"/>
      <c r="E179" s="4"/>
      <c r="F179" s="23"/>
      <c r="G179" s="23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5.75" customHeight="1">
      <c r="A180" s="7"/>
      <c r="B180" s="4"/>
      <c r="C180" s="22"/>
      <c r="D180" s="7"/>
      <c r="E180" s="4"/>
      <c r="F180" s="23"/>
      <c r="G180" s="23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5.75" customHeight="1">
      <c r="A181" s="7"/>
      <c r="B181" s="4"/>
      <c r="C181" s="22"/>
      <c r="D181" s="7"/>
      <c r="E181" s="4"/>
      <c r="F181" s="23"/>
      <c r="G181" s="23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5.75" customHeight="1">
      <c r="A182" s="7"/>
      <c r="B182" s="4"/>
      <c r="C182" s="22"/>
      <c r="D182" s="7"/>
      <c r="E182" s="4"/>
      <c r="F182" s="23"/>
      <c r="G182" s="23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5.75" customHeight="1">
      <c r="A183" s="7"/>
      <c r="B183" s="4"/>
      <c r="C183" s="22"/>
      <c r="D183" s="7"/>
      <c r="E183" s="4"/>
      <c r="F183" s="23"/>
      <c r="G183" s="23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5.75" customHeight="1">
      <c r="A184" s="7"/>
      <c r="B184" s="4"/>
      <c r="C184" s="22"/>
      <c r="D184" s="7"/>
      <c r="E184" s="4"/>
      <c r="F184" s="23"/>
      <c r="G184" s="23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5.75" customHeight="1">
      <c r="A185" s="7"/>
      <c r="B185" s="4"/>
      <c r="C185" s="22"/>
      <c r="D185" s="7"/>
      <c r="E185" s="4"/>
      <c r="F185" s="23"/>
      <c r="G185" s="23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5.75" customHeight="1">
      <c r="A186" s="7"/>
      <c r="B186" s="4"/>
      <c r="C186" s="22"/>
      <c r="D186" s="7"/>
      <c r="E186" s="4"/>
      <c r="F186" s="23"/>
      <c r="G186" s="23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5.75" customHeight="1">
      <c r="A187" s="7"/>
      <c r="B187" s="4"/>
      <c r="C187" s="22"/>
      <c r="D187" s="7"/>
      <c r="E187" s="4"/>
      <c r="F187" s="23"/>
      <c r="G187" s="23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5.75" customHeight="1">
      <c r="A188" s="7"/>
      <c r="B188" s="4"/>
      <c r="C188" s="22"/>
      <c r="D188" s="7"/>
      <c r="E188" s="4"/>
      <c r="F188" s="23"/>
      <c r="G188" s="23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5.75" customHeight="1">
      <c r="A189" s="7"/>
      <c r="B189" s="4"/>
      <c r="C189" s="22"/>
      <c r="D189" s="7"/>
      <c r="E189" s="4"/>
      <c r="F189" s="23"/>
      <c r="G189" s="23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5.75" customHeight="1">
      <c r="A190" s="7"/>
      <c r="B190" s="4"/>
      <c r="C190" s="22"/>
      <c r="D190" s="7"/>
      <c r="E190" s="4"/>
      <c r="F190" s="23"/>
      <c r="G190" s="23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5.75" customHeight="1">
      <c r="A191" s="7"/>
      <c r="B191" s="4"/>
      <c r="C191" s="22"/>
      <c r="D191" s="7"/>
      <c r="E191" s="4"/>
      <c r="F191" s="23"/>
      <c r="G191" s="23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5.75" customHeight="1">
      <c r="A192" s="7"/>
      <c r="B192" s="4"/>
      <c r="C192" s="22"/>
      <c r="D192" s="7"/>
      <c r="E192" s="4"/>
      <c r="F192" s="23"/>
      <c r="G192" s="23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5.75" customHeight="1">
      <c r="A193" s="7"/>
      <c r="B193" s="4"/>
      <c r="C193" s="22"/>
      <c r="D193" s="7"/>
      <c r="E193" s="4"/>
      <c r="F193" s="23"/>
      <c r="G193" s="23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5.75" customHeight="1">
      <c r="A194" s="7"/>
      <c r="B194" s="4"/>
      <c r="C194" s="22"/>
      <c r="D194" s="7"/>
      <c r="E194" s="4"/>
      <c r="F194" s="23"/>
      <c r="G194" s="23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5.75" customHeight="1">
      <c r="A195" s="7"/>
      <c r="B195" s="4"/>
      <c r="C195" s="22"/>
      <c r="D195" s="7"/>
      <c r="E195" s="4"/>
      <c r="F195" s="23"/>
      <c r="G195" s="23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5.75" customHeight="1">
      <c r="A196" s="7"/>
      <c r="B196" s="4"/>
      <c r="C196" s="22"/>
      <c r="D196" s="7"/>
      <c r="E196" s="4"/>
      <c r="F196" s="23"/>
      <c r="G196" s="23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5.75" customHeight="1">
      <c r="A197" s="7"/>
      <c r="B197" s="4"/>
      <c r="C197" s="22"/>
      <c r="D197" s="7"/>
      <c r="E197" s="4"/>
      <c r="F197" s="23"/>
      <c r="G197" s="23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5.75" customHeight="1">
      <c r="A198" s="7"/>
      <c r="B198" s="4"/>
      <c r="C198" s="22"/>
      <c r="D198" s="7"/>
      <c r="E198" s="4"/>
      <c r="F198" s="23"/>
      <c r="G198" s="23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5.75" customHeight="1">
      <c r="A199" s="7"/>
      <c r="B199" s="4"/>
      <c r="C199" s="22"/>
      <c r="D199" s="7"/>
      <c r="E199" s="4"/>
      <c r="F199" s="23"/>
      <c r="G199" s="23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5.75" customHeight="1">
      <c r="A200" s="7"/>
      <c r="B200" s="4"/>
      <c r="C200" s="22"/>
      <c r="D200" s="7"/>
      <c r="E200" s="4"/>
      <c r="F200" s="23"/>
      <c r="G200" s="23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5.75" customHeight="1">
      <c r="A201" s="7"/>
      <c r="B201" s="4"/>
      <c r="C201" s="22"/>
      <c r="D201" s="7"/>
      <c r="E201" s="4"/>
      <c r="F201" s="23"/>
      <c r="G201" s="23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5.75" customHeight="1">
      <c r="A202" s="7"/>
      <c r="B202" s="4"/>
      <c r="C202" s="22"/>
      <c r="D202" s="7"/>
      <c r="E202" s="4"/>
      <c r="F202" s="23"/>
      <c r="G202" s="23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5.75" customHeight="1">
      <c r="A203" s="7"/>
      <c r="B203" s="4"/>
      <c r="C203" s="22"/>
      <c r="D203" s="7"/>
      <c r="E203" s="4"/>
      <c r="F203" s="23"/>
      <c r="G203" s="23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5.75" customHeight="1">
      <c r="A204" s="7"/>
      <c r="B204" s="4"/>
      <c r="C204" s="22"/>
      <c r="D204" s="7"/>
      <c r="E204" s="4"/>
      <c r="F204" s="23"/>
      <c r="G204" s="23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A205" s="7"/>
      <c r="B205" s="4"/>
      <c r="C205" s="22"/>
      <c r="D205" s="7"/>
      <c r="E205" s="4"/>
      <c r="F205" s="23"/>
      <c r="G205" s="23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5.75" customHeight="1">
      <c r="A206" s="7"/>
      <c r="B206" s="4"/>
      <c r="C206" s="22"/>
      <c r="D206" s="7"/>
      <c r="E206" s="4"/>
      <c r="F206" s="23"/>
      <c r="G206" s="23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5.75" customHeight="1">
      <c r="A207" s="7"/>
      <c r="B207" s="4"/>
      <c r="C207" s="22"/>
      <c r="D207" s="7"/>
      <c r="E207" s="4"/>
      <c r="F207" s="23"/>
      <c r="G207" s="23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5.75" customHeight="1">
      <c r="A208" s="7"/>
      <c r="B208" s="4"/>
      <c r="C208" s="22"/>
      <c r="D208" s="7"/>
      <c r="E208" s="4"/>
      <c r="F208" s="23"/>
      <c r="G208" s="23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5.75" customHeight="1">
      <c r="A209" s="7"/>
      <c r="B209" s="4"/>
      <c r="C209" s="22"/>
      <c r="D209" s="7"/>
      <c r="E209" s="4"/>
      <c r="F209" s="23"/>
      <c r="G209" s="23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5.75" customHeight="1">
      <c r="A210" s="7"/>
      <c r="B210" s="4"/>
      <c r="C210" s="22"/>
      <c r="D210" s="7"/>
      <c r="E210" s="4"/>
      <c r="F210" s="23"/>
      <c r="G210" s="23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5.75" customHeight="1">
      <c r="A211" s="7"/>
      <c r="B211" s="4"/>
      <c r="C211" s="22"/>
      <c r="D211" s="7"/>
      <c r="E211" s="4"/>
      <c r="F211" s="23"/>
      <c r="G211" s="23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5.75" customHeight="1">
      <c r="A212" s="7"/>
      <c r="B212" s="4"/>
      <c r="C212" s="22"/>
      <c r="D212" s="7"/>
      <c r="E212" s="4"/>
      <c r="F212" s="23"/>
      <c r="G212" s="23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5.75" customHeight="1">
      <c r="A213" s="7"/>
      <c r="B213" s="4"/>
      <c r="C213" s="22"/>
      <c r="D213" s="7"/>
      <c r="E213" s="4"/>
      <c r="F213" s="23"/>
      <c r="G213" s="23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5.75" customHeight="1">
      <c r="A214" s="7"/>
      <c r="B214" s="4"/>
      <c r="C214" s="22"/>
      <c r="D214" s="7"/>
      <c r="E214" s="4"/>
      <c r="F214" s="23"/>
      <c r="G214" s="23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5.75" customHeight="1">
      <c r="A215" s="7"/>
      <c r="B215" s="4"/>
      <c r="C215" s="22"/>
      <c r="D215" s="7"/>
      <c r="E215" s="4"/>
      <c r="F215" s="23"/>
      <c r="G215" s="23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5.75" customHeight="1">
      <c r="A216" s="7"/>
      <c r="B216" s="4"/>
      <c r="C216" s="22"/>
      <c r="D216" s="7"/>
      <c r="E216" s="4"/>
      <c r="F216" s="23"/>
      <c r="G216" s="23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1:G1"/>
    <mergeCell ref="A3:A5"/>
    <mergeCell ref="A6:E6"/>
  </mergeCells>
  <printOptions gridLines="1" horizontalCentered="1"/>
  <pageMargins bottom="0.7480314960629921" footer="0.0" header="0.0" left="0.7086614173228347" right="0.7086614173228347" top="0.7480314960629921"/>
  <pageSetup fitToHeight="0" paperSize="9" cellComments="atEnd" orientation="portrait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4.88"/>
    <col customWidth="1" min="2" max="2" width="56.88"/>
    <col customWidth="1" min="3" max="5" width="18.13"/>
    <col customWidth="1" min="6" max="6" width="2.38"/>
    <col customWidth="1" min="7" max="7" width="15.0"/>
    <col customWidth="1" min="8" max="8" width="12.88"/>
    <col customWidth="1" min="9" max="10" width="7.63"/>
    <col customWidth="1" min="11" max="11" width="9.75"/>
    <col customWidth="1" min="12" max="26" width="7.63"/>
  </cols>
  <sheetData>
    <row r="1" ht="42.75" customHeight="1">
      <c r="A1" s="24" t="s">
        <v>14</v>
      </c>
      <c r="B1" s="2"/>
      <c r="C1" s="2"/>
      <c r="D1" s="2"/>
      <c r="E1" s="3"/>
      <c r="F1" s="25"/>
      <c r="G1" s="25"/>
      <c r="H1" s="25"/>
      <c r="I1" s="25"/>
      <c r="J1" s="25"/>
      <c r="K1" s="25"/>
    </row>
    <row r="2" ht="15.75" customHeight="1">
      <c r="A2" s="26"/>
      <c r="B2" s="2"/>
      <c r="C2" s="2"/>
      <c r="D2" s="2"/>
      <c r="E2" s="3"/>
      <c r="F2" s="25"/>
      <c r="G2" s="25"/>
      <c r="H2" s="25"/>
      <c r="I2" s="25"/>
      <c r="J2" s="25"/>
      <c r="K2" s="25"/>
    </row>
    <row r="3" ht="15.75" customHeight="1">
      <c r="A3" s="27" t="s">
        <v>15</v>
      </c>
      <c r="B3" s="2"/>
      <c r="C3" s="2"/>
      <c r="D3" s="2"/>
      <c r="E3" s="3"/>
      <c r="F3" s="25"/>
      <c r="G3" s="25"/>
      <c r="H3" s="25"/>
      <c r="I3" s="25"/>
      <c r="J3" s="25"/>
      <c r="K3" s="25"/>
    </row>
    <row r="4" ht="15.75" customHeight="1">
      <c r="A4" s="28" t="s">
        <v>16</v>
      </c>
      <c r="B4" s="29" t="s">
        <v>17</v>
      </c>
      <c r="C4" s="30" t="s">
        <v>18</v>
      </c>
      <c r="D4" s="2"/>
      <c r="E4" s="3"/>
      <c r="F4" s="25"/>
      <c r="G4" s="25"/>
      <c r="H4" s="25"/>
      <c r="I4" s="25"/>
      <c r="J4" s="25"/>
      <c r="K4" s="25"/>
    </row>
    <row r="5" ht="15.75" customHeight="1">
      <c r="A5" s="28" t="s">
        <v>19</v>
      </c>
      <c r="B5" s="29" t="s">
        <v>20</v>
      </c>
      <c r="C5" s="30" t="s">
        <v>18</v>
      </c>
      <c r="D5" s="2"/>
      <c r="E5" s="3"/>
      <c r="F5" s="25"/>
      <c r="G5" s="25"/>
      <c r="H5" s="25"/>
      <c r="I5" s="25"/>
      <c r="J5" s="25"/>
      <c r="K5" s="25"/>
    </row>
    <row r="6" ht="15.75" customHeight="1">
      <c r="A6" s="28" t="s">
        <v>21</v>
      </c>
      <c r="B6" s="29" t="s">
        <v>22</v>
      </c>
      <c r="C6" s="31" t="s">
        <v>23</v>
      </c>
      <c r="D6" s="2"/>
      <c r="E6" s="3"/>
      <c r="F6" s="25"/>
      <c r="G6" s="25"/>
      <c r="H6" s="25"/>
      <c r="I6" s="25"/>
      <c r="J6" s="25"/>
      <c r="K6" s="25"/>
    </row>
    <row r="7" ht="15.75" customHeight="1">
      <c r="A7" s="28" t="s">
        <v>24</v>
      </c>
      <c r="B7" s="29" t="s">
        <v>25</v>
      </c>
      <c r="C7" s="31" t="s">
        <v>26</v>
      </c>
      <c r="D7" s="2"/>
      <c r="E7" s="3"/>
      <c r="F7" s="25"/>
      <c r="G7" s="25"/>
      <c r="H7" s="25"/>
      <c r="I7" s="25"/>
      <c r="J7" s="25"/>
      <c r="K7" s="25"/>
    </row>
    <row r="8" ht="15.75" customHeight="1">
      <c r="A8" s="28" t="s">
        <v>27</v>
      </c>
      <c r="B8" s="29" t="s">
        <v>28</v>
      </c>
      <c r="C8" s="32" t="s">
        <v>29</v>
      </c>
      <c r="D8" s="2"/>
      <c r="E8" s="3"/>
      <c r="F8" s="25"/>
      <c r="G8" s="25"/>
      <c r="H8" s="25"/>
      <c r="I8" s="25"/>
      <c r="J8" s="25"/>
      <c r="K8" s="25"/>
    </row>
    <row r="9" ht="15.75" customHeight="1">
      <c r="A9" s="27" t="s">
        <v>30</v>
      </c>
      <c r="B9" s="2"/>
      <c r="C9" s="2"/>
      <c r="D9" s="2"/>
      <c r="E9" s="3"/>
      <c r="F9" s="25"/>
      <c r="G9" s="25"/>
      <c r="H9" s="25"/>
      <c r="I9" s="25"/>
      <c r="J9" s="25"/>
      <c r="K9" s="25"/>
    </row>
    <row r="10" ht="15.75" customHeight="1">
      <c r="A10" s="28" t="s">
        <v>16</v>
      </c>
      <c r="B10" s="29" t="s">
        <v>31</v>
      </c>
      <c r="C10" s="33" t="s">
        <v>18</v>
      </c>
      <c r="D10" s="2"/>
      <c r="E10" s="3"/>
      <c r="F10" s="25"/>
      <c r="G10" s="25"/>
      <c r="H10" s="25"/>
      <c r="I10" s="25"/>
      <c r="J10" s="25"/>
      <c r="K10" s="25"/>
    </row>
    <row r="11" ht="15.75" customHeight="1">
      <c r="A11" s="28" t="s">
        <v>19</v>
      </c>
      <c r="B11" s="29" t="s">
        <v>32</v>
      </c>
      <c r="C11" s="30" t="s">
        <v>18</v>
      </c>
      <c r="D11" s="2"/>
      <c r="E11" s="3"/>
      <c r="F11" s="25"/>
      <c r="G11" s="25"/>
      <c r="H11" s="25"/>
      <c r="I11" s="25"/>
      <c r="J11" s="25"/>
      <c r="K11" s="25"/>
    </row>
    <row r="12" ht="15.75" customHeight="1">
      <c r="A12" s="28" t="s">
        <v>21</v>
      </c>
      <c r="B12" s="29" t="s">
        <v>33</v>
      </c>
      <c r="C12" s="30" t="s">
        <v>18</v>
      </c>
      <c r="D12" s="2"/>
      <c r="E12" s="3"/>
      <c r="F12" s="25"/>
      <c r="G12" s="25"/>
      <c r="H12" s="25"/>
      <c r="I12" s="25"/>
      <c r="J12" s="25"/>
      <c r="K12" s="25"/>
    </row>
    <row r="13" ht="15.75" customHeight="1">
      <c r="A13" s="28" t="s">
        <v>24</v>
      </c>
      <c r="B13" s="29" t="s">
        <v>34</v>
      </c>
      <c r="C13" s="30" t="s">
        <v>18</v>
      </c>
      <c r="D13" s="2"/>
      <c r="E13" s="3"/>
      <c r="F13" s="25"/>
      <c r="G13" s="25"/>
      <c r="H13" s="25"/>
      <c r="I13" s="25"/>
      <c r="J13" s="25"/>
      <c r="K13" s="25"/>
    </row>
    <row r="14" ht="15.75" customHeight="1">
      <c r="A14" s="28" t="s">
        <v>27</v>
      </c>
      <c r="B14" s="29" t="s">
        <v>35</v>
      </c>
      <c r="C14" s="30" t="s">
        <v>18</v>
      </c>
      <c r="D14" s="2"/>
      <c r="E14" s="3"/>
      <c r="F14" s="25"/>
      <c r="G14" s="25"/>
      <c r="H14" s="25"/>
      <c r="I14" s="25"/>
      <c r="J14" s="25"/>
      <c r="K14" s="25"/>
    </row>
    <row r="15" ht="15.75" customHeight="1">
      <c r="A15" s="28" t="s">
        <v>36</v>
      </c>
      <c r="B15" s="29" t="s">
        <v>37</v>
      </c>
      <c r="C15" s="30" t="s">
        <v>38</v>
      </c>
      <c r="D15" s="2"/>
      <c r="E15" s="3"/>
      <c r="F15" s="25"/>
      <c r="G15" s="25"/>
      <c r="H15" s="25"/>
      <c r="I15" s="25"/>
      <c r="J15" s="25"/>
      <c r="K15" s="25"/>
    </row>
    <row r="16" ht="15.75" customHeight="1">
      <c r="A16" s="27" t="s">
        <v>39</v>
      </c>
      <c r="B16" s="2"/>
      <c r="C16" s="2"/>
      <c r="D16" s="2"/>
      <c r="E16" s="3"/>
      <c r="F16" s="25"/>
      <c r="G16" s="25"/>
      <c r="H16" s="25"/>
      <c r="I16" s="25"/>
      <c r="J16" s="25"/>
      <c r="K16" s="25"/>
    </row>
    <row r="17" ht="15.75" customHeight="1">
      <c r="A17" s="28" t="s">
        <v>16</v>
      </c>
      <c r="B17" s="29" t="s">
        <v>40</v>
      </c>
      <c r="C17" s="33" t="s">
        <v>41</v>
      </c>
      <c r="D17" s="2"/>
      <c r="E17" s="3"/>
      <c r="F17" s="25"/>
      <c r="G17" s="25"/>
      <c r="H17" s="25"/>
      <c r="I17" s="25"/>
      <c r="J17" s="25"/>
      <c r="K17" s="25"/>
    </row>
    <row r="18" ht="15.75" customHeight="1">
      <c r="A18" s="28" t="s">
        <v>19</v>
      </c>
      <c r="B18" s="29" t="s">
        <v>42</v>
      </c>
      <c r="C18" s="30" t="s">
        <v>43</v>
      </c>
      <c r="D18" s="2"/>
      <c r="E18" s="3"/>
      <c r="F18" s="25"/>
      <c r="G18" s="25"/>
      <c r="H18" s="25"/>
      <c r="I18" s="25"/>
      <c r="J18" s="25"/>
      <c r="K18" s="25"/>
    </row>
    <row r="19" ht="15.75" customHeight="1">
      <c r="A19" s="28" t="s">
        <v>21</v>
      </c>
      <c r="B19" s="29" t="s">
        <v>44</v>
      </c>
      <c r="C19" s="34">
        <v>45678.0</v>
      </c>
      <c r="D19" s="2"/>
      <c r="E19" s="3"/>
      <c r="F19" s="25"/>
      <c r="G19" s="25"/>
      <c r="H19" s="25"/>
      <c r="I19" s="25"/>
      <c r="J19" s="25"/>
      <c r="K19" s="25"/>
    </row>
    <row r="20" ht="15.75" customHeight="1">
      <c r="A20" s="28" t="s">
        <v>24</v>
      </c>
      <c r="B20" s="29" t="s">
        <v>45</v>
      </c>
      <c r="C20" s="30">
        <v>12.0</v>
      </c>
      <c r="D20" s="2"/>
      <c r="E20" s="3"/>
      <c r="F20" s="25"/>
      <c r="G20" s="25"/>
      <c r="H20" s="25"/>
      <c r="I20" s="25"/>
      <c r="J20" s="25"/>
      <c r="K20" s="25"/>
    </row>
    <row r="21" ht="15.75" customHeight="1">
      <c r="A21" s="27" t="s">
        <v>46</v>
      </c>
      <c r="B21" s="2"/>
      <c r="C21" s="2"/>
      <c r="D21" s="2"/>
      <c r="E21" s="3"/>
      <c r="F21" s="25"/>
      <c r="G21" s="25"/>
      <c r="H21" s="25"/>
      <c r="I21" s="25"/>
      <c r="J21" s="25"/>
      <c r="K21" s="25"/>
    </row>
    <row r="22" ht="15.75" customHeight="1">
      <c r="A22" s="28" t="s">
        <v>16</v>
      </c>
      <c r="B22" s="29" t="s">
        <v>47</v>
      </c>
      <c r="C22" s="35" t="s">
        <v>48</v>
      </c>
      <c r="D22" s="2"/>
      <c r="E22" s="3"/>
      <c r="F22" s="25"/>
      <c r="G22" s="25"/>
      <c r="H22" s="25"/>
      <c r="I22" s="25"/>
      <c r="J22" s="25"/>
      <c r="K22" s="25"/>
    </row>
    <row r="23" ht="15.75" customHeight="1">
      <c r="A23" s="28" t="s">
        <v>19</v>
      </c>
      <c r="B23" s="29" t="s">
        <v>49</v>
      </c>
      <c r="C23" s="36" t="s">
        <v>50</v>
      </c>
      <c r="D23" s="2"/>
      <c r="E23" s="3"/>
      <c r="F23" s="25"/>
      <c r="G23" s="25"/>
      <c r="H23" s="25"/>
      <c r="I23" s="25"/>
      <c r="J23" s="25"/>
      <c r="K23" s="25"/>
    </row>
    <row r="24" ht="15.75" customHeight="1">
      <c r="A24" s="28" t="s">
        <v>21</v>
      </c>
      <c r="B24" s="29" t="s">
        <v>51</v>
      </c>
      <c r="C24" s="36" t="s">
        <v>52</v>
      </c>
      <c r="D24" s="2"/>
      <c r="E24" s="3"/>
      <c r="F24" s="25"/>
      <c r="G24" s="25"/>
      <c r="H24" s="25"/>
      <c r="I24" s="25"/>
      <c r="J24" s="25"/>
      <c r="K24" s="25"/>
    </row>
    <row r="25" ht="15.75" customHeight="1">
      <c r="A25" s="28" t="s">
        <v>24</v>
      </c>
      <c r="B25" s="29" t="s">
        <v>53</v>
      </c>
      <c r="C25" s="36" t="s">
        <v>54</v>
      </c>
      <c r="D25" s="2"/>
      <c r="E25" s="3"/>
      <c r="F25" s="25"/>
      <c r="G25" s="25"/>
      <c r="H25" s="25"/>
      <c r="I25" s="25"/>
      <c r="J25" s="25"/>
      <c r="K25" s="25"/>
    </row>
    <row r="26" ht="15.75" customHeight="1">
      <c r="A26" s="28" t="s">
        <v>27</v>
      </c>
      <c r="B26" s="29" t="s">
        <v>55</v>
      </c>
      <c r="C26" s="36" t="s">
        <v>56</v>
      </c>
      <c r="D26" s="2"/>
      <c r="E26" s="3"/>
      <c r="F26" s="25"/>
      <c r="G26" s="25"/>
      <c r="H26" s="25"/>
      <c r="I26" s="25"/>
      <c r="J26" s="25"/>
      <c r="K26" s="25"/>
    </row>
    <row r="27" ht="15.75" customHeight="1">
      <c r="A27" s="26" t="s">
        <v>57</v>
      </c>
      <c r="B27" s="2"/>
      <c r="C27" s="2"/>
      <c r="D27" s="2"/>
      <c r="E27" s="3"/>
      <c r="F27" s="25"/>
      <c r="G27" s="25"/>
      <c r="H27" s="25"/>
      <c r="I27" s="25"/>
      <c r="J27" s="25"/>
      <c r="K27" s="25"/>
    </row>
    <row r="28" ht="15.75" customHeight="1">
      <c r="A28" s="37" t="s">
        <v>58</v>
      </c>
      <c r="B28" s="38"/>
      <c r="C28" s="38"/>
      <c r="D28" s="38"/>
      <c r="E28" s="39"/>
      <c r="F28" s="25"/>
      <c r="G28" s="25"/>
      <c r="H28" s="25"/>
      <c r="I28" s="25"/>
      <c r="J28" s="25"/>
      <c r="K28" s="25"/>
    </row>
    <row r="29" ht="15.75" customHeight="1">
      <c r="A29" s="40" t="s">
        <v>59</v>
      </c>
      <c r="B29" s="41"/>
      <c r="C29" s="41"/>
      <c r="D29" s="41"/>
      <c r="E29" s="42"/>
      <c r="F29" s="25"/>
      <c r="G29" s="25"/>
      <c r="H29" s="25"/>
      <c r="I29" s="25"/>
      <c r="J29" s="25"/>
      <c r="K29" s="25"/>
    </row>
    <row r="30" ht="15.75" customHeight="1">
      <c r="A30" s="43" t="s">
        <v>60</v>
      </c>
      <c r="B30" s="2"/>
      <c r="C30" s="2"/>
      <c r="D30" s="3"/>
      <c r="E30" s="44" t="s">
        <v>61</v>
      </c>
      <c r="F30" s="25"/>
      <c r="G30" s="25"/>
      <c r="H30" s="25"/>
      <c r="I30" s="25"/>
      <c r="J30" s="25"/>
      <c r="K30" s="25"/>
    </row>
    <row r="31" ht="15.75" customHeight="1">
      <c r="A31" s="28">
        <v>1.0</v>
      </c>
      <c r="B31" s="45" t="s">
        <v>62</v>
      </c>
      <c r="C31" s="31" t="s">
        <v>63</v>
      </c>
      <c r="D31" s="2"/>
      <c r="E31" s="3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</row>
    <row r="32" ht="15.75" customHeight="1">
      <c r="A32" s="28">
        <v>2.0</v>
      </c>
      <c r="B32" s="45" t="s">
        <v>64</v>
      </c>
      <c r="C32" s="31" t="s">
        <v>65</v>
      </c>
      <c r="D32" s="2"/>
      <c r="E32" s="3"/>
      <c r="F32" s="25"/>
      <c r="G32" s="25"/>
      <c r="H32" s="25"/>
      <c r="I32" s="25"/>
      <c r="J32" s="25"/>
      <c r="K32" s="25"/>
    </row>
    <row r="33" ht="15.75" customHeight="1">
      <c r="A33" s="28">
        <v>3.0</v>
      </c>
      <c r="B33" s="46" t="s">
        <v>66</v>
      </c>
      <c r="C33" s="2"/>
      <c r="D33" s="3"/>
      <c r="E33" s="47">
        <v>1836.77</v>
      </c>
      <c r="F33" s="25"/>
      <c r="G33" s="25"/>
      <c r="H33" s="25"/>
      <c r="I33" s="25"/>
      <c r="J33" s="25"/>
      <c r="K33" s="25"/>
    </row>
    <row r="34" ht="15.75" customHeight="1">
      <c r="A34" s="28">
        <v>4.0</v>
      </c>
      <c r="B34" s="45" t="s">
        <v>67</v>
      </c>
      <c r="C34" s="31" t="s">
        <v>56</v>
      </c>
      <c r="D34" s="2"/>
      <c r="E34" s="3"/>
      <c r="F34" s="25"/>
      <c r="G34" s="25"/>
      <c r="H34" s="25"/>
      <c r="I34" s="25"/>
      <c r="J34" s="25"/>
      <c r="K34" s="25"/>
    </row>
    <row r="35" ht="15.75" customHeight="1">
      <c r="A35" s="28">
        <v>5.0</v>
      </c>
      <c r="B35" s="48" t="s">
        <v>68</v>
      </c>
      <c r="C35" s="49" t="s">
        <v>69</v>
      </c>
      <c r="D35" s="2"/>
      <c r="E35" s="3"/>
      <c r="F35" s="25"/>
      <c r="G35" s="25"/>
      <c r="H35" s="25"/>
      <c r="I35" s="25"/>
      <c r="J35" s="25"/>
      <c r="K35" s="25"/>
    </row>
    <row r="36" ht="25.5" customHeight="1">
      <c r="A36" s="50" t="s">
        <v>70</v>
      </c>
      <c r="B36" s="2"/>
      <c r="C36" s="2"/>
      <c r="D36" s="2"/>
      <c r="E36" s="3"/>
      <c r="F36" s="25"/>
      <c r="G36" s="25"/>
      <c r="H36" s="25"/>
      <c r="I36" s="25"/>
      <c r="J36" s="25"/>
      <c r="K36" s="25"/>
    </row>
    <row r="37" ht="15.75" customHeight="1">
      <c r="A37" s="51">
        <v>1.0</v>
      </c>
      <c r="B37" s="52" t="s">
        <v>71</v>
      </c>
      <c r="C37" s="2"/>
      <c r="D37" s="3"/>
      <c r="E37" s="53" t="s">
        <v>61</v>
      </c>
      <c r="F37" s="25"/>
      <c r="G37" s="25"/>
      <c r="H37" s="25"/>
      <c r="I37" s="25"/>
      <c r="J37" s="25"/>
      <c r="K37" s="25"/>
    </row>
    <row r="38" ht="15.75" customHeight="1">
      <c r="A38" s="54" t="s">
        <v>16</v>
      </c>
      <c r="B38" s="55" t="s">
        <v>72</v>
      </c>
      <c r="C38" s="56" t="s">
        <v>73</v>
      </c>
      <c r="D38" s="57">
        <v>22.0</v>
      </c>
      <c r="E38" s="58">
        <f>E33</f>
        <v>1836.77</v>
      </c>
      <c r="F38" s="25"/>
      <c r="G38" s="25"/>
      <c r="H38" s="25"/>
      <c r="I38" s="25"/>
      <c r="J38" s="25"/>
      <c r="K38" s="25"/>
    </row>
    <row r="39" ht="15.75" customHeight="1">
      <c r="A39" s="54" t="s">
        <v>19</v>
      </c>
      <c r="B39" s="55" t="s">
        <v>74</v>
      </c>
      <c r="C39" s="59">
        <v>0.0</v>
      </c>
      <c r="D39" s="60">
        <v>0.0</v>
      </c>
      <c r="E39" s="61">
        <f>E38*C39</f>
        <v>0</v>
      </c>
      <c r="F39" s="25"/>
      <c r="G39" s="25"/>
      <c r="H39" s="25"/>
      <c r="I39" s="25"/>
      <c r="J39" s="25"/>
      <c r="K39" s="25"/>
    </row>
    <row r="40" ht="15.75" customHeight="1">
      <c r="A40" s="54" t="s">
        <v>21</v>
      </c>
      <c r="B40" s="62" t="s">
        <v>75</v>
      </c>
      <c r="C40" s="59">
        <v>0.0</v>
      </c>
      <c r="D40" s="63">
        <v>0.0</v>
      </c>
      <c r="E40" s="61">
        <f>D40*C40</f>
        <v>0</v>
      </c>
      <c r="F40" s="25"/>
      <c r="G40" s="25"/>
      <c r="H40" s="25"/>
      <c r="I40" s="25"/>
      <c r="J40" s="25"/>
      <c r="K40" s="25"/>
    </row>
    <row r="41" ht="15.75" customHeight="1">
      <c r="A41" s="54" t="s">
        <v>24</v>
      </c>
      <c r="B41" s="55" t="s">
        <v>76</v>
      </c>
      <c r="C41" s="64"/>
      <c r="D41" s="3"/>
      <c r="E41" s="61">
        <v>0.0</v>
      </c>
      <c r="F41" s="25"/>
      <c r="G41" s="25"/>
      <c r="H41" s="25"/>
      <c r="I41" s="25"/>
      <c r="J41" s="25"/>
      <c r="K41" s="25"/>
    </row>
    <row r="42" ht="15.75" customHeight="1">
      <c r="A42" s="54" t="s">
        <v>36</v>
      </c>
      <c r="B42" s="62" t="s">
        <v>77</v>
      </c>
      <c r="C42" s="64"/>
      <c r="D42" s="3"/>
      <c r="E42" s="61">
        <v>0.0</v>
      </c>
      <c r="F42" s="25"/>
      <c r="G42" s="25"/>
      <c r="H42" s="25"/>
      <c r="I42" s="25"/>
      <c r="J42" s="25"/>
      <c r="K42" s="25"/>
    </row>
    <row r="43" ht="15.75" customHeight="1">
      <c r="A43" s="65" t="s">
        <v>78</v>
      </c>
      <c r="B43" s="2"/>
      <c r="C43" s="2"/>
      <c r="D43" s="3"/>
      <c r="E43" s="66">
        <f>SUM(E38:E42)</f>
        <v>1836.77</v>
      </c>
      <c r="F43" s="25"/>
      <c r="G43" s="25"/>
      <c r="H43" s="25"/>
      <c r="I43" s="25"/>
      <c r="J43" s="25"/>
      <c r="K43" s="25"/>
    </row>
    <row r="44" ht="15.75" customHeight="1">
      <c r="A44" s="67"/>
      <c r="B44" s="2"/>
      <c r="C44" s="2"/>
      <c r="D44" s="2"/>
      <c r="E44" s="3"/>
      <c r="F44" s="25"/>
      <c r="G44" s="25"/>
      <c r="H44" s="68"/>
      <c r="I44" s="68"/>
      <c r="J44" s="68"/>
      <c r="K44" s="25"/>
    </row>
    <row r="45" ht="25.5" customHeight="1">
      <c r="A45" s="50" t="s">
        <v>79</v>
      </c>
      <c r="B45" s="2"/>
      <c r="C45" s="2"/>
      <c r="D45" s="2"/>
      <c r="E45" s="3"/>
      <c r="F45" s="25"/>
      <c r="G45" s="25"/>
      <c r="H45" s="68"/>
      <c r="I45" s="68"/>
      <c r="J45" s="68"/>
      <c r="K45" s="25"/>
      <c r="L45" s="25"/>
      <c r="M45" s="69"/>
      <c r="N45" s="69"/>
    </row>
    <row r="46" ht="15.75" customHeight="1">
      <c r="A46" s="51" t="s">
        <v>80</v>
      </c>
      <c r="B46" s="52" t="s">
        <v>81</v>
      </c>
      <c r="C46" s="2"/>
      <c r="D46" s="3"/>
      <c r="E46" s="53" t="s">
        <v>61</v>
      </c>
      <c r="F46" s="25"/>
      <c r="G46" s="25"/>
      <c r="H46" s="68"/>
      <c r="I46" s="25"/>
      <c r="J46" s="25"/>
      <c r="K46" s="25"/>
      <c r="L46" s="25"/>
      <c r="M46" s="69"/>
      <c r="N46" s="69"/>
    </row>
    <row r="47" ht="15.75" customHeight="1">
      <c r="A47" s="54" t="s">
        <v>16</v>
      </c>
      <c r="B47" s="70" t="s">
        <v>82</v>
      </c>
      <c r="C47" s="3"/>
      <c r="D47" s="71">
        <f>1/12</f>
        <v>0.08333333333</v>
      </c>
      <c r="E47" s="61">
        <f t="shared" ref="E47:E48" si="1">ROUND($E$43*D47,2)</f>
        <v>153.06</v>
      </c>
      <c r="F47" s="25"/>
      <c r="G47" s="25"/>
      <c r="H47" s="25"/>
      <c r="I47" s="25"/>
      <c r="J47" s="25"/>
      <c r="K47" s="25"/>
    </row>
    <row r="48" ht="15.75" customHeight="1">
      <c r="A48" s="72" t="s">
        <v>19</v>
      </c>
      <c r="B48" s="46" t="s">
        <v>83</v>
      </c>
      <c r="C48" s="3"/>
      <c r="D48" s="73">
        <v>0.121</v>
      </c>
      <c r="E48" s="74">
        <f t="shared" si="1"/>
        <v>222.25</v>
      </c>
      <c r="F48" s="25"/>
      <c r="G48" s="25"/>
      <c r="H48" s="25"/>
      <c r="I48" s="25"/>
      <c r="J48" s="25"/>
      <c r="K48" s="68"/>
      <c r="L48" s="68"/>
      <c r="M48" s="68"/>
      <c r="N48" s="68"/>
    </row>
    <row r="49" ht="15.75" customHeight="1">
      <c r="A49" s="65" t="s">
        <v>84</v>
      </c>
      <c r="B49" s="2"/>
      <c r="C49" s="3"/>
      <c r="D49" s="75">
        <f t="shared" ref="D49:E49" si="2">D47+D48</f>
        <v>0.2043333333</v>
      </c>
      <c r="E49" s="76">
        <f t="shared" si="2"/>
        <v>375.31</v>
      </c>
      <c r="F49" s="25"/>
      <c r="G49" s="68"/>
      <c r="H49" s="68"/>
      <c r="I49" s="68"/>
      <c r="J49" s="68"/>
      <c r="K49" s="68"/>
      <c r="L49" s="68"/>
      <c r="M49" s="68"/>
      <c r="N49" s="68"/>
    </row>
    <row r="50" ht="15.75" customHeight="1">
      <c r="A50" s="77"/>
      <c r="B50" s="2"/>
      <c r="C50" s="2"/>
      <c r="D50" s="2"/>
      <c r="E50" s="3"/>
      <c r="F50" s="25"/>
      <c r="G50" s="25"/>
      <c r="H50" s="25"/>
      <c r="I50" s="68"/>
      <c r="J50" s="25"/>
      <c r="K50" s="25"/>
    </row>
    <row r="51" ht="15.75" customHeight="1">
      <c r="A51" s="51" t="s">
        <v>85</v>
      </c>
      <c r="B51" s="52" t="s">
        <v>86</v>
      </c>
      <c r="C51" s="2"/>
      <c r="D51" s="3"/>
      <c r="E51" s="53" t="s">
        <v>61</v>
      </c>
      <c r="F51" s="25"/>
      <c r="G51" s="25"/>
      <c r="H51" s="25"/>
      <c r="I51" s="25"/>
      <c r="J51" s="25"/>
      <c r="K51" s="25"/>
    </row>
    <row r="52" ht="15.75" customHeight="1">
      <c r="A52" s="54" t="s">
        <v>16</v>
      </c>
      <c r="B52" s="78" t="s">
        <v>87</v>
      </c>
      <c r="C52" s="3"/>
      <c r="D52" s="71">
        <v>0.2</v>
      </c>
      <c r="E52" s="61">
        <f>ROUND((E43+E49)*D52,2)</f>
        <v>442.42</v>
      </c>
      <c r="F52" s="25"/>
      <c r="G52" s="25"/>
      <c r="H52" s="25"/>
      <c r="I52" s="25"/>
      <c r="J52" s="25"/>
      <c r="K52" s="25"/>
    </row>
    <row r="53" ht="15.75" customHeight="1">
      <c r="A53" s="54" t="s">
        <v>19</v>
      </c>
      <c r="B53" s="78" t="s">
        <v>88</v>
      </c>
      <c r="C53" s="3"/>
      <c r="D53" s="71">
        <v>0.015</v>
      </c>
      <c r="E53" s="61">
        <f>ROUND((E43+E49)*D53,2)</f>
        <v>33.18</v>
      </c>
      <c r="F53" s="25"/>
      <c r="G53" s="25"/>
      <c r="H53" s="25"/>
      <c r="I53" s="25"/>
      <c r="J53" s="25"/>
      <c r="K53" s="25"/>
    </row>
    <row r="54" ht="15.75" customHeight="1">
      <c r="A54" s="54" t="s">
        <v>21</v>
      </c>
      <c r="B54" s="78" t="s">
        <v>89</v>
      </c>
      <c r="C54" s="3"/>
      <c r="D54" s="71">
        <v>0.01</v>
      </c>
      <c r="E54" s="61">
        <f>ROUND((E43+E49)*D54,2)</f>
        <v>22.12</v>
      </c>
      <c r="F54" s="25"/>
      <c r="G54" s="25"/>
      <c r="H54" s="25"/>
      <c r="I54" s="25"/>
      <c r="J54" s="25"/>
      <c r="K54" s="25"/>
    </row>
    <row r="55" ht="15.75" customHeight="1">
      <c r="A55" s="54" t="s">
        <v>24</v>
      </c>
      <c r="B55" s="78" t="s">
        <v>90</v>
      </c>
      <c r="C55" s="3"/>
      <c r="D55" s="71">
        <v>0.002</v>
      </c>
      <c r="E55" s="61">
        <f>ROUND((E43+E49)*D55,2)</f>
        <v>4.42</v>
      </c>
      <c r="F55" s="25"/>
      <c r="G55" s="25"/>
      <c r="H55" s="25"/>
      <c r="I55" s="25"/>
      <c r="J55" s="25"/>
      <c r="K55" s="25"/>
    </row>
    <row r="56" ht="15.75" customHeight="1">
      <c r="A56" s="54" t="s">
        <v>27</v>
      </c>
      <c r="B56" s="78" t="s">
        <v>91</v>
      </c>
      <c r="C56" s="3"/>
      <c r="D56" s="71">
        <v>0.025</v>
      </c>
      <c r="E56" s="61">
        <f>ROUND((E43+E49)*D56,2)</f>
        <v>55.3</v>
      </c>
      <c r="F56" s="25"/>
      <c r="G56" s="25"/>
      <c r="H56" s="25"/>
      <c r="I56" s="25"/>
      <c r="J56" s="25"/>
      <c r="K56" s="25"/>
    </row>
    <row r="57" ht="15.75" customHeight="1">
      <c r="A57" s="54" t="s">
        <v>36</v>
      </c>
      <c r="B57" s="78" t="s">
        <v>92</v>
      </c>
      <c r="C57" s="3"/>
      <c r="D57" s="71">
        <v>0.08</v>
      </c>
      <c r="E57" s="61">
        <f>ROUND((E43+E49)*D57,2)</f>
        <v>176.97</v>
      </c>
      <c r="F57" s="25"/>
      <c r="G57" s="25"/>
      <c r="H57" s="25"/>
      <c r="I57" s="25"/>
      <c r="J57" s="25"/>
      <c r="K57" s="25"/>
    </row>
    <row r="58" ht="15.75" customHeight="1">
      <c r="A58" s="54" t="s">
        <v>93</v>
      </c>
      <c r="B58" s="78" t="s">
        <v>94</v>
      </c>
      <c r="C58" s="3"/>
      <c r="D58" s="73">
        <v>0.03</v>
      </c>
      <c r="E58" s="61">
        <f>ROUND((E43+E49)*D58,2)</f>
        <v>66.36</v>
      </c>
      <c r="F58" s="25"/>
      <c r="G58" s="25"/>
      <c r="H58" s="25"/>
      <c r="I58" s="25"/>
      <c r="J58" s="25"/>
      <c r="K58" s="25"/>
    </row>
    <row r="59" ht="15.75" customHeight="1">
      <c r="A59" s="79" t="s">
        <v>95</v>
      </c>
      <c r="B59" s="78" t="s">
        <v>96</v>
      </c>
      <c r="C59" s="3"/>
      <c r="D59" s="80">
        <v>0.006</v>
      </c>
      <c r="E59" s="81">
        <f>ROUND((E43+E49)*D59,2)</f>
        <v>13.27</v>
      </c>
      <c r="F59" s="25"/>
      <c r="G59" s="25"/>
      <c r="H59" s="25"/>
      <c r="I59" s="25"/>
      <c r="J59" s="25"/>
      <c r="K59" s="25"/>
    </row>
    <row r="60" ht="15.75" customHeight="1">
      <c r="A60" s="65" t="s">
        <v>97</v>
      </c>
      <c r="B60" s="2"/>
      <c r="C60" s="3"/>
      <c r="D60" s="82">
        <f t="shared" ref="D60:E60" si="3">SUM(D52:D59)</f>
        <v>0.368</v>
      </c>
      <c r="E60" s="66">
        <f t="shared" si="3"/>
        <v>814.04</v>
      </c>
      <c r="F60" s="25"/>
      <c r="G60" s="25"/>
      <c r="H60" s="25"/>
      <c r="I60" s="25"/>
      <c r="J60" s="25"/>
      <c r="K60" s="25"/>
    </row>
    <row r="61" ht="15.75" customHeight="1">
      <c r="A61" s="72" t="s">
        <v>98</v>
      </c>
      <c r="B61" s="72" t="s">
        <v>99</v>
      </c>
      <c r="C61" s="72" t="s">
        <v>100</v>
      </c>
      <c r="D61" s="72" t="s">
        <v>101</v>
      </c>
      <c r="E61" s="83" t="s">
        <v>61</v>
      </c>
      <c r="F61" s="25"/>
      <c r="G61" s="25"/>
      <c r="H61" s="84"/>
      <c r="I61" s="84"/>
      <c r="J61" s="84"/>
      <c r="K61" s="84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</row>
    <row r="62" ht="15.75" customHeight="1">
      <c r="A62" s="86" t="s">
        <v>16</v>
      </c>
      <c r="B62" s="45" t="s">
        <v>102</v>
      </c>
      <c r="C62" s="72">
        <v>44.0</v>
      </c>
      <c r="D62" s="87">
        <v>6.0</v>
      </c>
      <c r="E62" s="88">
        <f>ROUND((C62*D62),2)</f>
        <v>264</v>
      </c>
      <c r="F62" s="25"/>
      <c r="G62" s="25"/>
      <c r="H62" s="25"/>
      <c r="I62" s="25"/>
      <c r="J62" s="25"/>
      <c r="K62" s="25"/>
    </row>
    <row r="63" ht="15.75" customHeight="1">
      <c r="A63" s="86" t="s">
        <v>103</v>
      </c>
      <c r="B63" s="45" t="s">
        <v>104</v>
      </c>
      <c r="C63" s="72">
        <v>0.0</v>
      </c>
      <c r="D63" s="89">
        <v>0.06</v>
      </c>
      <c r="E63" s="88">
        <f>ROUND(E38*D63,2)</f>
        <v>110.21</v>
      </c>
      <c r="F63" s="25"/>
      <c r="G63" s="90"/>
      <c r="H63" s="25"/>
      <c r="I63" s="25"/>
      <c r="J63" s="25"/>
      <c r="K63" s="25"/>
    </row>
    <row r="64" ht="15.75" customHeight="1">
      <c r="A64" s="91" t="s">
        <v>105</v>
      </c>
      <c r="B64" s="2"/>
      <c r="C64" s="2"/>
      <c r="D64" s="3"/>
      <c r="E64" s="92">
        <f>E62-E63</f>
        <v>153.79</v>
      </c>
      <c r="F64" s="25"/>
      <c r="G64" s="25"/>
      <c r="H64" s="25"/>
      <c r="I64" s="25"/>
      <c r="J64" s="25"/>
      <c r="K64" s="25"/>
    </row>
    <row r="65" ht="15.75" customHeight="1">
      <c r="A65" s="86" t="s">
        <v>19</v>
      </c>
      <c r="B65" s="45" t="s">
        <v>106</v>
      </c>
      <c r="C65" s="72">
        <v>30.0</v>
      </c>
      <c r="D65" s="93">
        <v>626.94</v>
      </c>
      <c r="E65" s="88">
        <f>D65</f>
        <v>626.94</v>
      </c>
      <c r="F65" s="25"/>
      <c r="G65" s="25"/>
      <c r="H65" s="25"/>
      <c r="I65" s="25"/>
      <c r="J65" s="25"/>
      <c r="K65" s="25"/>
    </row>
    <row r="66" ht="15.75" customHeight="1">
      <c r="A66" s="86" t="s">
        <v>107</v>
      </c>
      <c r="B66" s="45" t="s">
        <v>108</v>
      </c>
      <c r="C66" s="72">
        <v>0.0</v>
      </c>
      <c r="D66" s="73">
        <v>0.0099</v>
      </c>
      <c r="E66" s="88">
        <f>ROUND(E65*D66,2)</f>
        <v>6.21</v>
      </c>
      <c r="F66" s="25"/>
      <c r="G66" s="25"/>
      <c r="H66" s="25"/>
      <c r="I66" s="25"/>
      <c r="J66" s="25"/>
      <c r="K66" s="25"/>
    </row>
    <row r="67" ht="15.75" customHeight="1">
      <c r="A67" s="91" t="s">
        <v>109</v>
      </c>
      <c r="B67" s="2"/>
      <c r="C67" s="2"/>
      <c r="D67" s="3"/>
      <c r="E67" s="92">
        <f>E65-E66</f>
        <v>620.73</v>
      </c>
      <c r="F67" s="25"/>
      <c r="G67" s="68"/>
    </row>
    <row r="68" ht="15.75" customHeight="1">
      <c r="A68" s="86" t="s">
        <v>21</v>
      </c>
      <c r="B68" s="45" t="s">
        <v>110</v>
      </c>
      <c r="C68" s="72" t="s">
        <v>111</v>
      </c>
      <c r="D68" s="94">
        <v>0.0</v>
      </c>
      <c r="E68" s="88">
        <v>0.0</v>
      </c>
      <c r="F68" s="25"/>
    </row>
    <row r="69" ht="15.75" customHeight="1">
      <c r="A69" s="86" t="s">
        <v>24</v>
      </c>
      <c r="B69" s="46" t="s">
        <v>112</v>
      </c>
      <c r="C69" s="3"/>
      <c r="D69" s="89">
        <v>0.5</v>
      </c>
      <c r="E69" s="88">
        <f>ROUND((((E38*D69)*0.0199)*2)/12,2)</f>
        <v>3.05</v>
      </c>
      <c r="F69" s="25"/>
      <c r="G69" s="68"/>
      <c r="H69" s="68"/>
      <c r="I69" s="68"/>
      <c r="J69" s="68"/>
      <c r="K69" s="68"/>
      <c r="L69" s="68"/>
    </row>
    <row r="70" ht="15.75" customHeight="1">
      <c r="A70" s="86" t="s">
        <v>27</v>
      </c>
      <c r="B70" s="45" t="s">
        <v>113</v>
      </c>
      <c r="C70" s="72"/>
      <c r="D70" s="93">
        <v>37425.03</v>
      </c>
      <c r="E70" s="88">
        <v>14.91</v>
      </c>
      <c r="F70" s="25"/>
      <c r="G70" s="95"/>
    </row>
    <row r="71" ht="15.75" customHeight="1">
      <c r="A71" s="91" t="s">
        <v>114</v>
      </c>
      <c r="B71" s="2"/>
      <c r="C71" s="3"/>
      <c r="D71" s="96" t="s">
        <v>111</v>
      </c>
      <c r="E71" s="97">
        <f>E64+E67+E68+E69+E70</f>
        <v>792.48</v>
      </c>
      <c r="F71" s="25"/>
      <c r="G71" s="25"/>
      <c r="H71" s="25"/>
      <c r="I71" s="25"/>
      <c r="J71" s="25"/>
      <c r="K71" s="25"/>
    </row>
    <row r="72" ht="15.75" customHeight="1">
      <c r="A72" s="50" t="s">
        <v>115</v>
      </c>
      <c r="B72" s="2"/>
      <c r="C72" s="2"/>
      <c r="D72" s="2"/>
      <c r="E72" s="3"/>
      <c r="F72" s="25"/>
      <c r="G72" s="25"/>
      <c r="H72" s="25"/>
      <c r="I72" s="25"/>
      <c r="J72" s="25"/>
      <c r="K72" s="25"/>
    </row>
    <row r="73" ht="15.75" customHeight="1">
      <c r="A73" s="51" t="s">
        <v>80</v>
      </c>
      <c r="B73" s="52" t="s">
        <v>116</v>
      </c>
      <c r="C73" s="2"/>
      <c r="D73" s="3"/>
      <c r="E73" s="98">
        <f>E49</f>
        <v>375.31</v>
      </c>
      <c r="F73" s="25"/>
      <c r="G73" s="25"/>
      <c r="H73" s="25"/>
      <c r="I73" s="25"/>
      <c r="J73" s="25"/>
      <c r="K73" s="25"/>
    </row>
    <row r="74" ht="15.75" customHeight="1">
      <c r="A74" s="51" t="s">
        <v>85</v>
      </c>
      <c r="B74" s="70" t="s">
        <v>117</v>
      </c>
      <c r="C74" s="2"/>
      <c r="D74" s="3"/>
      <c r="E74" s="61">
        <f>E60</f>
        <v>814.04</v>
      </c>
      <c r="F74" s="25"/>
      <c r="G74" s="25"/>
      <c r="H74" s="25"/>
      <c r="I74" s="25"/>
      <c r="J74" s="25"/>
      <c r="K74" s="25"/>
    </row>
    <row r="75" ht="15.75" customHeight="1">
      <c r="A75" s="51" t="s">
        <v>98</v>
      </c>
      <c r="B75" s="70" t="s">
        <v>118</v>
      </c>
      <c r="C75" s="2"/>
      <c r="D75" s="3"/>
      <c r="E75" s="61">
        <f>E71</f>
        <v>792.48</v>
      </c>
      <c r="F75" s="25"/>
      <c r="G75" s="25"/>
      <c r="H75" s="25"/>
      <c r="I75" s="25"/>
      <c r="J75" s="25"/>
      <c r="K75" s="25"/>
    </row>
    <row r="76" ht="15.75" customHeight="1">
      <c r="A76" s="65" t="s">
        <v>119</v>
      </c>
      <c r="B76" s="2"/>
      <c r="C76" s="2"/>
      <c r="D76" s="3"/>
      <c r="E76" s="66">
        <f>SUM(E73:E75)</f>
        <v>1981.83</v>
      </c>
      <c r="F76" s="25"/>
      <c r="G76" s="25"/>
      <c r="H76" s="25"/>
      <c r="I76" s="25"/>
      <c r="J76" s="25"/>
      <c r="K76" s="25"/>
    </row>
    <row r="77" ht="15.75" customHeight="1">
      <c r="A77" s="67"/>
      <c r="B77" s="2"/>
      <c r="C77" s="2"/>
      <c r="D77" s="2"/>
      <c r="E77" s="3"/>
      <c r="F77" s="25"/>
      <c r="G77" s="25"/>
      <c r="H77" s="25"/>
      <c r="I77" s="25"/>
      <c r="J77" s="25"/>
      <c r="K77" s="25"/>
    </row>
    <row r="78" ht="25.5" customHeight="1">
      <c r="A78" s="50" t="s">
        <v>120</v>
      </c>
      <c r="B78" s="2"/>
      <c r="C78" s="2"/>
      <c r="D78" s="2"/>
      <c r="E78" s="3"/>
      <c r="F78" s="25"/>
      <c r="G78" s="25"/>
      <c r="H78" s="25"/>
      <c r="I78" s="25"/>
      <c r="J78" s="25"/>
      <c r="K78" s="25"/>
    </row>
    <row r="79" ht="15.75" customHeight="1">
      <c r="A79" s="51" t="s">
        <v>121</v>
      </c>
      <c r="B79" s="52" t="s">
        <v>122</v>
      </c>
      <c r="C79" s="2"/>
      <c r="D79" s="3"/>
      <c r="E79" s="53" t="s">
        <v>61</v>
      </c>
      <c r="F79" s="25"/>
      <c r="J79" s="25"/>
      <c r="K79" s="25"/>
    </row>
    <row r="80" ht="15.75" customHeight="1">
      <c r="A80" s="99" t="s">
        <v>16</v>
      </c>
      <c r="B80" s="100" t="s">
        <v>123</v>
      </c>
      <c r="C80" s="3"/>
      <c r="D80" s="101">
        <f>(1/12*C81)</f>
        <v>0.004625</v>
      </c>
      <c r="E80" s="102">
        <f>ROUND(SUM($E$43,$E$49,$E$57,$E$71)*D80,2)</f>
        <v>14.71</v>
      </c>
      <c r="F80" s="25"/>
      <c r="G80" s="103"/>
      <c r="H80" s="25"/>
      <c r="I80" s="25"/>
      <c r="J80" s="25"/>
      <c r="K80" s="25"/>
    </row>
    <row r="81" ht="15.75" customHeight="1">
      <c r="A81" s="15"/>
      <c r="B81" s="104" t="s">
        <v>124</v>
      </c>
      <c r="C81" s="105">
        <v>0.0555</v>
      </c>
      <c r="D81" s="15"/>
      <c r="E81" s="15"/>
      <c r="F81" s="25"/>
      <c r="G81" s="106"/>
      <c r="H81" s="25"/>
      <c r="I81" s="25"/>
      <c r="J81" s="25"/>
      <c r="K81" s="25"/>
    </row>
    <row r="82" ht="15.75" customHeight="1">
      <c r="A82" s="86" t="s">
        <v>19</v>
      </c>
      <c r="B82" s="46" t="s">
        <v>125</v>
      </c>
      <c r="C82" s="3"/>
      <c r="D82" s="73">
        <f>D80*D57</f>
        <v>0.00037</v>
      </c>
      <c r="E82" s="74">
        <f>ROUND(SUM($E$43,$E$49,$E$57,$E$71)*D82,2)</f>
        <v>1.18</v>
      </c>
      <c r="F82" s="25"/>
      <c r="G82" s="106"/>
      <c r="H82" s="25"/>
      <c r="I82" s="25"/>
      <c r="J82" s="25"/>
      <c r="K82" s="25"/>
    </row>
    <row r="83" ht="15.75" customHeight="1">
      <c r="A83" s="54" t="s">
        <v>21</v>
      </c>
      <c r="B83" s="78" t="s">
        <v>126</v>
      </c>
      <c r="C83" s="3"/>
      <c r="D83" s="71">
        <v>0.0194</v>
      </c>
      <c r="E83" s="61">
        <f t="shared" ref="E83:E85" si="4">ROUND(SUM($E$43,$E$49,$E$60,$E$71)*D83,2)</f>
        <v>74.08</v>
      </c>
      <c r="F83" s="25"/>
      <c r="G83" s="107"/>
      <c r="H83" s="25"/>
      <c r="I83" s="25"/>
      <c r="J83" s="25"/>
      <c r="K83" s="25"/>
    </row>
    <row r="84" ht="15.75" customHeight="1">
      <c r="A84" s="54" t="s">
        <v>24</v>
      </c>
      <c r="B84" s="70" t="s">
        <v>127</v>
      </c>
      <c r="C84" s="3"/>
      <c r="D84" s="71">
        <f>D60*D83</f>
        <v>0.0071392</v>
      </c>
      <c r="E84" s="61">
        <f t="shared" si="4"/>
        <v>27.26</v>
      </c>
      <c r="F84" s="25"/>
      <c r="G84" s="107"/>
      <c r="H84" s="25"/>
      <c r="I84" s="25"/>
      <c r="J84" s="25"/>
      <c r="K84" s="25"/>
    </row>
    <row r="85" ht="15.75" customHeight="1">
      <c r="A85" s="86" t="s">
        <v>27</v>
      </c>
      <c r="B85" s="46" t="s">
        <v>128</v>
      </c>
      <c r="C85" s="3"/>
      <c r="D85" s="73">
        <v>0.04</v>
      </c>
      <c r="E85" s="61">
        <f t="shared" si="4"/>
        <v>152.74</v>
      </c>
      <c r="F85" s="25"/>
      <c r="G85" s="107"/>
      <c r="H85" s="108"/>
      <c r="I85" s="25"/>
      <c r="J85" s="25"/>
      <c r="K85" s="25"/>
    </row>
    <row r="86" ht="15.75" customHeight="1">
      <c r="A86" s="65" t="s">
        <v>129</v>
      </c>
      <c r="B86" s="2"/>
      <c r="C86" s="3"/>
      <c r="D86" s="109">
        <f t="shared" ref="D86:E86" si="5">SUM(D80:D85)</f>
        <v>0.0715342</v>
      </c>
      <c r="E86" s="66">
        <f t="shared" si="5"/>
        <v>269.97</v>
      </c>
      <c r="F86" s="25"/>
      <c r="G86" s="106"/>
      <c r="H86" s="110"/>
      <c r="I86" s="111"/>
      <c r="J86" s="25"/>
      <c r="K86" s="25"/>
    </row>
    <row r="87" ht="15.75" customHeight="1">
      <c r="A87" s="67"/>
      <c r="B87" s="2"/>
      <c r="C87" s="2"/>
      <c r="D87" s="2"/>
      <c r="E87" s="3"/>
      <c r="F87" s="25"/>
      <c r="G87" s="112"/>
      <c r="H87" s="113"/>
      <c r="I87" s="25"/>
      <c r="J87" s="25"/>
      <c r="K87" s="25"/>
    </row>
    <row r="88" ht="25.5" customHeight="1">
      <c r="A88" s="50" t="s">
        <v>130</v>
      </c>
      <c r="B88" s="2"/>
      <c r="C88" s="2"/>
      <c r="D88" s="2"/>
      <c r="E88" s="3"/>
      <c r="F88" s="25"/>
      <c r="G88" s="114"/>
      <c r="H88" s="25"/>
      <c r="I88" s="25"/>
      <c r="J88" s="25"/>
      <c r="K88" s="25"/>
    </row>
    <row r="89" ht="15.75" customHeight="1">
      <c r="A89" s="51" t="s">
        <v>131</v>
      </c>
      <c r="B89" s="115" t="s">
        <v>132</v>
      </c>
      <c r="C89" s="2"/>
      <c r="D89" s="3"/>
      <c r="E89" s="53" t="s">
        <v>61</v>
      </c>
      <c r="F89" s="25"/>
      <c r="G89" s="112"/>
      <c r="H89" s="25"/>
      <c r="I89" s="25"/>
      <c r="J89" s="25"/>
      <c r="K89" s="25"/>
    </row>
    <row r="90" ht="15.75" customHeight="1">
      <c r="A90" s="54" t="s">
        <v>16</v>
      </c>
      <c r="B90" s="70" t="s">
        <v>133</v>
      </c>
      <c r="C90" s="3"/>
      <c r="D90" s="71">
        <f>D48/12</f>
        <v>0.01008333333</v>
      </c>
      <c r="E90" s="61">
        <f>ROUND((E43+E76+E86+E109)*D90,2)</f>
        <v>42.05</v>
      </c>
      <c r="F90" s="25"/>
      <c r="G90" s="116"/>
      <c r="H90" s="25"/>
      <c r="I90" s="25"/>
      <c r="J90" s="25"/>
      <c r="K90" s="117"/>
    </row>
    <row r="91" ht="15.75" customHeight="1">
      <c r="A91" s="54" t="s">
        <v>19</v>
      </c>
      <c r="B91" s="70" t="s">
        <v>134</v>
      </c>
      <c r="C91" s="3"/>
      <c r="D91" s="71">
        <v>0.0166</v>
      </c>
      <c r="E91" s="61">
        <f>ROUND((E43+E76+E86+E109)*D91,2)</f>
        <v>69.23</v>
      </c>
      <c r="F91" s="25"/>
      <c r="G91" s="116"/>
      <c r="H91" s="25"/>
      <c r="I91" s="25"/>
      <c r="J91" s="25"/>
      <c r="K91" s="117"/>
    </row>
    <row r="92" ht="15.75" customHeight="1">
      <c r="A92" s="86" t="s">
        <v>21</v>
      </c>
      <c r="B92" s="46" t="s">
        <v>135</v>
      </c>
      <c r="C92" s="3"/>
      <c r="D92" s="73">
        <f>(5/30)*(1/12)*3.24%*50%</f>
        <v>0.000225</v>
      </c>
      <c r="E92" s="74">
        <f>ROUND((E43+E76+E86+E109)*D92,2)</f>
        <v>0.94</v>
      </c>
      <c r="F92" s="25"/>
      <c r="G92" s="116"/>
      <c r="H92" s="25"/>
      <c r="I92" s="25"/>
      <c r="J92" s="25"/>
      <c r="K92" s="117"/>
    </row>
    <row r="93" ht="15.75" customHeight="1">
      <c r="A93" s="86" t="s">
        <v>24</v>
      </c>
      <c r="B93" s="46" t="s">
        <v>136</v>
      </c>
      <c r="C93" s="3"/>
      <c r="D93" s="73">
        <f>(15/30)/12*(8%*100%)</f>
        <v>0.003333333333</v>
      </c>
      <c r="E93" s="74">
        <f>ROUND((E43+E76+E86+E109)*D93,2)</f>
        <v>13.9</v>
      </c>
      <c r="F93" s="25"/>
      <c r="G93" s="116"/>
      <c r="H93" s="25"/>
      <c r="I93" s="118"/>
      <c r="J93" s="25"/>
      <c r="K93" s="117"/>
    </row>
    <row r="94" ht="15.75" customHeight="1">
      <c r="A94" s="54" t="s">
        <v>27</v>
      </c>
      <c r="B94" s="46" t="s">
        <v>137</v>
      </c>
      <c r="C94" s="3"/>
      <c r="D94" s="73">
        <f>((1+1/3)/12)*0.03*((4/12))</f>
        <v>0.001111111111</v>
      </c>
      <c r="E94" s="74">
        <f>ROUND((E43+E76+E86+E109)*D94,2)</f>
        <v>4.63</v>
      </c>
      <c r="F94" s="25"/>
      <c r="G94" s="116"/>
      <c r="H94" s="25"/>
      <c r="I94" s="118"/>
      <c r="J94" s="25"/>
      <c r="K94" s="117"/>
    </row>
    <row r="95" ht="15.75" customHeight="1">
      <c r="A95" s="54" t="s">
        <v>36</v>
      </c>
      <c r="B95" s="70" t="s">
        <v>138</v>
      </c>
      <c r="C95" s="3"/>
      <c r="D95" s="71">
        <v>0.0</v>
      </c>
      <c r="E95" s="61">
        <f>ROUND((E43+E76+E86+E109)*D95,2)</f>
        <v>0</v>
      </c>
      <c r="F95" s="25"/>
      <c r="G95" s="116"/>
      <c r="H95" s="25"/>
      <c r="I95" s="25"/>
      <c r="J95" s="25"/>
      <c r="K95" s="119"/>
    </row>
    <row r="96" ht="15.75" customHeight="1">
      <c r="A96" s="65" t="s">
        <v>139</v>
      </c>
      <c r="B96" s="2"/>
      <c r="C96" s="3"/>
      <c r="D96" s="109">
        <f t="shared" ref="D96:E96" si="6">SUM(D90:D95)</f>
        <v>0.03135277778</v>
      </c>
      <c r="E96" s="66">
        <f t="shared" si="6"/>
        <v>130.75</v>
      </c>
      <c r="F96" s="25"/>
      <c r="G96" s="116" t="s">
        <v>140</v>
      </c>
      <c r="H96" s="25"/>
      <c r="I96" s="25"/>
      <c r="J96" s="25"/>
      <c r="K96" s="117"/>
    </row>
    <row r="97" ht="15.75" customHeight="1">
      <c r="A97" s="115"/>
      <c r="B97" s="2"/>
      <c r="C97" s="2"/>
      <c r="D97" s="3"/>
      <c r="E97" s="61"/>
      <c r="F97" s="25"/>
      <c r="G97" s="120"/>
      <c r="H97" s="25"/>
      <c r="I97" s="25"/>
      <c r="J97" s="25"/>
      <c r="K97" s="25"/>
    </row>
    <row r="98" ht="15.75" customHeight="1">
      <c r="A98" s="51" t="s">
        <v>141</v>
      </c>
      <c r="B98" s="52" t="s">
        <v>142</v>
      </c>
      <c r="C98" s="2"/>
      <c r="D98" s="3"/>
      <c r="E98" s="53" t="s">
        <v>61</v>
      </c>
      <c r="F98" s="25"/>
      <c r="G98" s="121"/>
      <c r="H98" s="25"/>
      <c r="I98" s="25"/>
      <c r="J98" s="25"/>
      <c r="K98" s="25"/>
    </row>
    <row r="99" ht="15.75" customHeight="1">
      <c r="A99" s="54" t="s">
        <v>16</v>
      </c>
      <c r="B99" s="70" t="s">
        <v>143</v>
      </c>
      <c r="C99" s="3"/>
      <c r="D99" s="122">
        <v>0.0</v>
      </c>
      <c r="E99" s="61">
        <f>ROUND(+$E$45*D99,2)</f>
        <v>0</v>
      </c>
      <c r="F99" s="25"/>
      <c r="G99" s="112"/>
      <c r="H99" s="25"/>
      <c r="I99" s="25"/>
      <c r="J99" s="25"/>
      <c r="K99" s="25"/>
    </row>
    <row r="100" ht="15.75" customHeight="1">
      <c r="A100" s="65" t="s">
        <v>144</v>
      </c>
      <c r="B100" s="2"/>
      <c r="C100" s="123"/>
      <c r="D100" s="124">
        <f t="shared" ref="D100:E100" si="7">D99</f>
        <v>0</v>
      </c>
      <c r="E100" s="66">
        <f t="shared" si="7"/>
        <v>0</v>
      </c>
      <c r="F100" s="25"/>
      <c r="G100" s="112"/>
      <c r="H100" s="25"/>
      <c r="I100" s="25"/>
      <c r="J100" s="25"/>
      <c r="K100" s="25"/>
    </row>
    <row r="101" ht="15.75" customHeight="1">
      <c r="A101" s="115" t="s">
        <v>145</v>
      </c>
      <c r="B101" s="2"/>
      <c r="C101" s="2"/>
      <c r="D101" s="2"/>
      <c r="E101" s="3"/>
      <c r="F101" s="25"/>
      <c r="G101" s="112"/>
      <c r="H101" s="25"/>
      <c r="I101" s="25"/>
      <c r="J101" s="25"/>
      <c r="K101" s="25"/>
    </row>
    <row r="102" ht="15.75" customHeight="1">
      <c r="A102" s="51">
        <v>4.0</v>
      </c>
      <c r="B102" s="52" t="s">
        <v>146</v>
      </c>
      <c r="C102" s="2"/>
      <c r="D102" s="3"/>
      <c r="E102" s="53" t="s">
        <v>61</v>
      </c>
      <c r="F102" s="25"/>
      <c r="G102" s="112"/>
      <c r="H102" s="25"/>
      <c r="I102" s="25"/>
      <c r="J102" s="25"/>
      <c r="K102" s="25"/>
    </row>
    <row r="103" ht="15.75" customHeight="1">
      <c r="A103" s="54" t="s">
        <v>131</v>
      </c>
      <c r="B103" s="70" t="s">
        <v>132</v>
      </c>
      <c r="C103" s="3"/>
      <c r="D103" s="122">
        <f t="shared" ref="D103:E103" si="8">D96</f>
        <v>0.03135277778</v>
      </c>
      <c r="E103" s="61">
        <f t="shared" si="8"/>
        <v>130.75</v>
      </c>
      <c r="F103" s="25"/>
      <c r="G103" s="112"/>
      <c r="H103" s="25"/>
      <c r="I103" s="25"/>
      <c r="J103" s="25"/>
      <c r="K103" s="25"/>
    </row>
    <row r="104" ht="15.75" customHeight="1">
      <c r="A104" s="54" t="s">
        <v>147</v>
      </c>
      <c r="B104" s="70" t="s">
        <v>142</v>
      </c>
      <c r="C104" s="3"/>
      <c r="D104" s="122">
        <f t="shared" ref="D104:E104" si="9">D100</f>
        <v>0</v>
      </c>
      <c r="E104" s="61">
        <f t="shared" si="9"/>
        <v>0</v>
      </c>
      <c r="F104" s="25"/>
      <c r="G104" s="112"/>
      <c r="H104" s="25"/>
      <c r="I104" s="25"/>
      <c r="J104" s="25"/>
      <c r="K104" s="25"/>
    </row>
    <row r="105" ht="15.75" customHeight="1">
      <c r="A105" s="65" t="s">
        <v>148</v>
      </c>
      <c r="B105" s="2"/>
      <c r="C105" s="3"/>
      <c r="D105" s="125">
        <f>SUM(D103:D104)</f>
        <v>0.03135277778</v>
      </c>
      <c r="E105" s="66">
        <f>SUM(E103+E104)</f>
        <v>130.75</v>
      </c>
      <c r="F105" s="25"/>
      <c r="G105" s="25"/>
      <c r="H105" s="25"/>
      <c r="I105" s="25"/>
      <c r="J105" s="25"/>
      <c r="K105" s="25"/>
    </row>
    <row r="106" ht="15.75" customHeight="1">
      <c r="A106" s="67"/>
      <c r="B106" s="2"/>
      <c r="C106" s="2"/>
      <c r="D106" s="2"/>
      <c r="E106" s="3"/>
      <c r="F106" s="25"/>
      <c r="G106" s="25"/>
      <c r="H106" s="25"/>
      <c r="I106" s="25"/>
      <c r="J106" s="25"/>
      <c r="K106" s="25"/>
    </row>
    <row r="107" ht="25.5" customHeight="1">
      <c r="A107" s="50" t="s">
        <v>149</v>
      </c>
      <c r="B107" s="2"/>
      <c r="C107" s="2"/>
      <c r="D107" s="2"/>
      <c r="E107" s="3"/>
      <c r="F107" s="25"/>
      <c r="G107" s="25"/>
      <c r="H107" s="25"/>
      <c r="I107" s="25"/>
      <c r="J107" s="25"/>
      <c r="K107" s="25"/>
    </row>
    <row r="108" ht="15.75" customHeight="1">
      <c r="A108" s="51">
        <v>5.0</v>
      </c>
      <c r="B108" s="52" t="s">
        <v>150</v>
      </c>
      <c r="C108" s="2"/>
      <c r="D108" s="3"/>
      <c r="E108" s="53" t="s">
        <v>61</v>
      </c>
      <c r="F108" s="25"/>
      <c r="G108" s="25"/>
      <c r="H108" s="25"/>
      <c r="I108" s="25"/>
      <c r="J108" s="25"/>
      <c r="K108" s="25"/>
    </row>
    <row r="109" ht="15.75" customHeight="1">
      <c r="A109" s="54" t="s">
        <v>16</v>
      </c>
      <c r="B109" s="70" t="s">
        <v>151</v>
      </c>
      <c r="C109" s="2"/>
      <c r="D109" s="3"/>
      <c r="E109" s="61">
        <f>UNIFORMES!J14</f>
        <v>82.11</v>
      </c>
      <c r="F109" s="25"/>
      <c r="G109" s="25"/>
      <c r="H109" s="25"/>
      <c r="I109" s="25"/>
      <c r="J109" s="25"/>
      <c r="K109" s="25"/>
    </row>
    <row r="110" ht="15.75" customHeight="1">
      <c r="A110" s="54" t="s">
        <v>19</v>
      </c>
      <c r="B110" s="70" t="s">
        <v>152</v>
      </c>
      <c r="C110" s="2"/>
      <c r="D110" s="3"/>
      <c r="E110" s="61">
        <f>'MATERIAIS CONSUMOLIMPEZA'!L34</f>
        <v>4640.25</v>
      </c>
      <c r="F110" s="25"/>
      <c r="G110" s="25"/>
      <c r="H110" s="25"/>
      <c r="I110" s="25"/>
      <c r="J110" s="25"/>
      <c r="K110" s="25"/>
    </row>
    <row r="111" ht="15.75" customHeight="1">
      <c r="A111" s="54" t="s">
        <v>21</v>
      </c>
      <c r="B111" s="70" t="s">
        <v>153</v>
      </c>
      <c r="C111" s="2"/>
      <c r="D111" s="3"/>
      <c r="E111" s="61">
        <f>'EQUIPAMENTOSUTENSÍLIOS COPA'!L21</f>
        <v>595.08</v>
      </c>
      <c r="F111" s="25"/>
      <c r="G111" s="25"/>
      <c r="H111" s="25"/>
      <c r="I111" s="25"/>
      <c r="J111" s="25"/>
      <c r="K111" s="25"/>
    </row>
    <row r="112" ht="15.75" customHeight="1">
      <c r="A112" s="54" t="s">
        <v>24</v>
      </c>
      <c r="B112" s="70" t="s">
        <v>154</v>
      </c>
      <c r="C112" s="2"/>
      <c r="D112" s="3"/>
      <c r="E112" s="61">
        <v>0.0</v>
      </c>
      <c r="F112" s="25"/>
      <c r="G112" s="25"/>
      <c r="H112" s="25"/>
      <c r="I112" s="25"/>
      <c r="J112" s="25"/>
      <c r="K112" s="25"/>
    </row>
    <row r="113" ht="15.75" customHeight="1">
      <c r="A113" s="65" t="s">
        <v>155</v>
      </c>
      <c r="B113" s="2"/>
      <c r="C113" s="3"/>
      <c r="D113" s="125" t="s">
        <v>141</v>
      </c>
      <c r="E113" s="66">
        <f>SUM(E109:E112)</f>
        <v>5317.44</v>
      </c>
      <c r="F113" s="25"/>
      <c r="G113" s="25"/>
      <c r="H113" s="25"/>
      <c r="I113" s="25"/>
      <c r="J113" s="25"/>
      <c r="K113" s="25"/>
    </row>
    <row r="114" ht="15.75" customHeight="1">
      <c r="A114" s="35" t="s">
        <v>156</v>
      </c>
      <c r="B114" s="3"/>
      <c r="C114" s="35" t="s">
        <v>144</v>
      </c>
      <c r="D114" s="3"/>
      <c r="E114" s="61">
        <f>SUM(E43+E76+E86+E105+E113)</f>
        <v>9536.76</v>
      </c>
      <c r="F114" s="25"/>
      <c r="G114" s="25"/>
      <c r="H114" s="25"/>
      <c r="I114" s="25"/>
      <c r="J114" s="25"/>
      <c r="K114" s="25"/>
    </row>
    <row r="115" ht="15.75" customHeight="1">
      <c r="A115" s="126" t="s">
        <v>157</v>
      </c>
      <c r="B115" s="2"/>
      <c r="C115" s="123"/>
      <c r="D115" s="127"/>
      <c r="E115" s="66">
        <f>E114</f>
        <v>9536.76</v>
      </c>
      <c r="F115" s="25"/>
      <c r="G115" s="25"/>
      <c r="H115" s="25"/>
      <c r="I115" s="25"/>
      <c r="J115" s="25"/>
      <c r="K115" s="25"/>
    </row>
    <row r="116" ht="25.5" customHeight="1">
      <c r="A116" s="115" t="s">
        <v>158</v>
      </c>
      <c r="B116" s="2"/>
      <c r="C116" s="2"/>
      <c r="D116" s="2"/>
      <c r="E116" s="3"/>
      <c r="F116" s="25"/>
      <c r="G116" s="25"/>
      <c r="H116" s="25"/>
      <c r="I116" s="25"/>
      <c r="J116" s="25"/>
      <c r="K116" s="25"/>
    </row>
    <row r="117" ht="15.75" customHeight="1">
      <c r="A117" s="51">
        <v>6.0</v>
      </c>
      <c r="B117" s="52" t="s">
        <v>159</v>
      </c>
      <c r="C117" s="2"/>
      <c r="D117" s="3"/>
      <c r="E117" s="53" t="s">
        <v>61</v>
      </c>
      <c r="F117" s="25"/>
      <c r="G117" s="25"/>
      <c r="H117" s="90"/>
      <c r="I117" s="25"/>
      <c r="J117" s="25"/>
      <c r="K117" s="25"/>
    </row>
    <row r="118" ht="15.75" customHeight="1">
      <c r="A118" s="51" t="s">
        <v>16</v>
      </c>
      <c r="B118" s="128" t="s">
        <v>160</v>
      </c>
      <c r="C118" s="129">
        <v>0.05</v>
      </c>
      <c r="D118" s="3"/>
      <c r="E118" s="61">
        <f>ROUND(E115*C118,2)</f>
        <v>476.84</v>
      </c>
      <c r="F118" s="25"/>
      <c r="G118" s="25"/>
      <c r="H118" s="130"/>
      <c r="I118" s="25"/>
      <c r="J118" s="25"/>
      <c r="K118" s="25"/>
    </row>
    <row r="119" ht="15.75" customHeight="1">
      <c r="A119" s="51" t="s">
        <v>19</v>
      </c>
      <c r="B119" s="131" t="s">
        <v>161</v>
      </c>
      <c r="C119" s="132">
        <v>0.1</v>
      </c>
      <c r="D119" s="3"/>
      <c r="E119" s="74">
        <f>ROUND(C119*(+E115+E118),2)</f>
        <v>1001.36</v>
      </c>
      <c r="F119" s="25"/>
      <c r="G119" s="25"/>
      <c r="H119" s="130"/>
      <c r="I119" s="25"/>
      <c r="J119" s="25"/>
      <c r="K119" s="25"/>
    </row>
    <row r="120" ht="24.0" customHeight="1">
      <c r="A120" s="133" t="s">
        <v>21</v>
      </c>
      <c r="B120" s="134" t="s">
        <v>162</v>
      </c>
      <c r="C120" s="3"/>
      <c r="D120" s="94">
        <f>(100-1.65-7.6-5)/100</f>
        <v>0.8575</v>
      </c>
      <c r="E120" s="74">
        <f>+E115+E118+E119</f>
        <v>11014.96</v>
      </c>
      <c r="F120" s="25"/>
      <c r="G120" s="25"/>
      <c r="H120" s="130"/>
      <c r="I120" s="25"/>
      <c r="J120" s="25"/>
      <c r="K120" s="25"/>
    </row>
    <row r="121" ht="15.75" customHeight="1">
      <c r="A121" s="14"/>
      <c r="B121" s="135" t="s">
        <v>163</v>
      </c>
      <c r="C121" s="136"/>
      <c r="D121" s="137"/>
      <c r="E121" s="138">
        <f>ROUND(E120/D120,2)</f>
        <v>12845.43</v>
      </c>
      <c r="F121" s="25"/>
      <c r="G121" s="25"/>
      <c r="H121" s="130"/>
      <c r="I121" s="25"/>
      <c r="J121" s="25"/>
      <c r="K121" s="25"/>
    </row>
    <row r="122" ht="15.75" customHeight="1">
      <c r="A122" s="14"/>
      <c r="B122" s="139" t="s">
        <v>164</v>
      </c>
      <c r="C122" s="140"/>
      <c r="D122" s="141"/>
      <c r="E122" s="61"/>
      <c r="F122" s="25"/>
      <c r="G122" s="25"/>
      <c r="H122" s="142"/>
      <c r="I122" s="25"/>
      <c r="J122" s="25"/>
      <c r="K122" s="25"/>
    </row>
    <row r="123" ht="15.75" customHeight="1">
      <c r="A123" s="14"/>
      <c r="B123" s="143" t="s">
        <v>165</v>
      </c>
      <c r="C123" s="144"/>
      <c r="D123" s="71">
        <v>0.0165</v>
      </c>
      <c r="E123" s="61">
        <f>ROUND(E121*D123,2)</f>
        <v>211.95</v>
      </c>
      <c r="F123" s="25"/>
      <c r="G123" s="25"/>
      <c r="H123" s="130"/>
      <c r="I123" s="25"/>
      <c r="J123" s="25"/>
      <c r="K123" s="25"/>
    </row>
    <row r="124" ht="15.75" customHeight="1">
      <c r="A124" s="14"/>
      <c r="B124" s="143" t="s">
        <v>166</v>
      </c>
      <c r="C124" s="144"/>
      <c r="D124" s="71">
        <v>0.076</v>
      </c>
      <c r="E124" s="61">
        <f>ROUND(E121*D124,2)</f>
        <v>976.25</v>
      </c>
      <c r="F124" s="25"/>
      <c r="G124" s="25"/>
      <c r="H124" s="130"/>
      <c r="I124" s="25"/>
      <c r="J124" s="25"/>
      <c r="K124" s="25"/>
    </row>
    <row r="125" ht="15.75" customHeight="1">
      <c r="A125" s="14"/>
      <c r="B125" s="145" t="s">
        <v>167</v>
      </c>
      <c r="C125" s="146"/>
      <c r="D125" s="57"/>
      <c r="E125" s="61"/>
      <c r="F125" s="25"/>
      <c r="G125" s="25"/>
      <c r="H125" s="142"/>
      <c r="I125" s="25"/>
      <c r="J125" s="25"/>
      <c r="K125" s="25"/>
    </row>
    <row r="126" ht="15.75" customHeight="1">
      <c r="A126" s="14"/>
      <c r="B126" s="145" t="s">
        <v>168</v>
      </c>
      <c r="C126" s="146"/>
      <c r="D126" s="28"/>
      <c r="E126" s="61"/>
      <c r="F126" s="25"/>
      <c r="G126" s="25"/>
      <c r="H126" s="142"/>
      <c r="I126" s="25"/>
      <c r="J126" s="25"/>
      <c r="K126" s="25"/>
    </row>
    <row r="127" ht="15.75" customHeight="1">
      <c r="A127" s="147"/>
      <c r="B127" s="148" t="s">
        <v>169</v>
      </c>
      <c r="C127" s="149"/>
      <c r="D127" s="150">
        <v>0.05</v>
      </c>
      <c r="E127" s="151">
        <f>ROUND(E121*D127,2)</f>
        <v>642.27</v>
      </c>
      <c r="F127" s="25"/>
      <c r="G127" s="25"/>
      <c r="H127" s="130"/>
      <c r="I127" s="25"/>
      <c r="J127" s="25"/>
      <c r="K127" s="25"/>
    </row>
    <row r="128" ht="15.75" customHeight="1">
      <c r="A128" s="51"/>
      <c r="B128" s="152" t="s">
        <v>170</v>
      </c>
      <c r="C128" s="152"/>
      <c r="D128" s="153">
        <f t="shared" ref="D128:E128" si="10">SUM(D123:D127)</f>
        <v>0.1425</v>
      </c>
      <c r="E128" s="61">
        <f t="shared" si="10"/>
        <v>1830.47</v>
      </c>
      <c r="F128" s="25"/>
      <c r="G128" s="25"/>
      <c r="H128" s="130"/>
      <c r="I128" s="25"/>
      <c r="J128" s="25"/>
      <c r="K128" s="25"/>
    </row>
    <row r="129" ht="15.75" customHeight="1">
      <c r="A129" s="154" t="s">
        <v>171</v>
      </c>
      <c r="B129" s="41"/>
      <c r="C129" s="41"/>
      <c r="D129" s="42"/>
      <c r="E129" s="155">
        <f>+E118+E119+E128</f>
        <v>3308.67</v>
      </c>
      <c r="F129" s="25"/>
      <c r="G129" s="25"/>
      <c r="H129" s="130"/>
      <c r="I129" s="25"/>
      <c r="J129" s="25"/>
      <c r="K129" s="25"/>
    </row>
    <row r="130" ht="15.75" customHeight="1">
      <c r="A130" s="35" t="s">
        <v>172</v>
      </c>
      <c r="B130" s="2"/>
      <c r="C130" s="2"/>
      <c r="D130" s="3"/>
      <c r="E130" s="53" t="s">
        <v>61</v>
      </c>
      <c r="F130" s="25"/>
      <c r="G130" s="90"/>
      <c r="H130" s="25"/>
      <c r="I130" s="25"/>
      <c r="J130" s="25"/>
      <c r="K130" s="25"/>
    </row>
    <row r="131" ht="15.75" customHeight="1">
      <c r="A131" s="51" t="s">
        <v>16</v>
      </c>
      <c r="B131" s="52" t="s">
        <v>173</v>
      </c>
      <c r="C131" s="2"/>
      <c r="D131" s="3"/>
      <c r="E131" s="61">
        <f>+E43</f>
        <v>1836.77</v>
      </c>
      <c r="F131" s="25"/>
      <c r="G131" s="156"/>
      <c r="H131" s="25"/>
      <c r="I131" s="25"/>
      <c r="J131" s="25"/>
      <c r="K131" s="25"/>
    </row>
    <row r="132" ht="15.75" customHeight="1">
      <c r="A132" s="51" t="s">
        <v>19</v>
      </c>
      <c r="B132" s="52" t="s">
        <v>174</v>
      </c>
      <c r="C132" s="2"/>
      <c r="D132" s="3"/>
      <c r="E132" s="61">
        <f>E76</f>
        <v>1981.83</v>
      </c>
      <c r="F132" s="25"/>
      <c r="G132" s="156"/>
      <c r="H132" s="25"/>
      <c r="I132" s="25"/>
      <c r="J132" s="25"/>
      <c r="K132" s="25"/>
    </row>
    <row r="133" ht="15.75" customHeight="1">
      <c r="A133" s="51" t="s">
        <v>21</v>
      </c>
      <c r="B133" s="52" t="s">
        <v>175</v>
      </c>
      <c r="C133" s="2"/>
      <c r="D133" s="3"/>
      <c r="E133" s="61">
        <f>E86</f>
        <v>269.97</v>
      </c>
      <c r="F133" s="25"/>
      <c r="G133" s="156"/>
      <c r="H133" s="25"/>
      <c r="I133" s="25"/>
      <c r="J133" s="25"/>
      <c r="K133" s="25"/>
    </row>
    <row r="134" ht="15.75" customHeight="1">
      <c r="A134" s="51" t="s">
        <v>24</v>
      </c>
      <c r="B134" s="52" t="s">
        <v>176</v>
      </c>
      <c r="C134" s="2"/>
      <c r="D134" s="3"/>
      <c r="E134" s="61">
        <f>E105</f>
        <v>130.75</v>
      </c>
      <c r="F134" s="25"/>
      <c r="G134" s="156"/>
      <c r="H134" s="25"/>
      <c r="I134" s="25"/>
      <c r="J134" s="25"/>
      <c r="K134" s="25"/>
    </row>
    <row r="135" ht="15.75" customHeight="1">
      <c r="A135" s="51" t="s">
        <v>27</v>
      </c>
      <c r="B135" s="52" t="s">
        <v>177</v>
      </c>
      <c r="C135" s="2"/>
      <c r="D135" s="3"/>
      <c r="E135" s="61">
        <f>E113</f>
        <v>5317.44</v>
      </c>
      <c r="F135" s="25"/>
      <c r="G135" s="156"/>
      <c r="H135" s="25"/>
      <c r="I135" s="25"/>
      <c r="J135" s="25"/>
      <c r="K135" s="25"/>
    </row>
    <row r="136" ht="15.75" customHeight="1">
      <c r="A136" s="126" t="s">
        <v>178</v>
      </c>
      <c r="B136" s="2"/>
      <c r="C136" s="2"/>
      <c r="D136" s="3"/>
      <c r="E136" s="66">
        <f>SUM(E131:E135)</f>
        <v>9536.76</v>
      </c>
      <c r="F136" s="25"/>
      <c r="G136" s="25"/>
      <c r="H136" s="25"/>
      <c r="I136" s="25"/>
      <c r="J136" s="25"/>
      <c r="K136" s="25"/>
    </row>
    <row r="137" ht="15.75" customHeight="1">
      <c r="A137" s="51" t="s">
        <v>36</v>
      </c>
      <c r="B137" s="52" t="s">
        <v>179</v>
      </c>
      <c r="C137" s="2"/>
      <c r="D137" s="3"/>
      <c r="E137" s="61">
        <f>+E129</f>
        <v>3308.67</v>
      </c>
      <c r="F137" s="25"/>
      <c r="G137" s="156"/>
      <c r="H137" s="25"/>
      <c r="I137" s="25"/>
      <c r="J137" s="25"/>
      <c r="K137" s="25"/>
    </row>
    <row r="138" ht="15.75" customHeight="1">
      <c r="A138" s="65" t="s">
        <v>180</v>
      </c>
      <c r="B138" s="2"/>
      <c r="C138" s="2"/>
      <c r="D138" s="3"/>
      <c r="E138" s="66">
        <f>+E136+E137</f>
        <v>12845.43</v>
      </c>
      <c r="F138" s="25"/>
      <c r="G138" s="25"/>
      <c r="H138" s="25"/>
      <c r="I138" s="25"/>
      <c r="J138" s="25"/>
      <c r="K138" s="25"/>
    </row>
    <row r="139" ht="15.75" customHeight="1">
      <c r="A139" s="157"/>
      <c r="B139" s="158"/>
      <c r="C139" s="158"/>
      <c r="D139" s="158"/>
      <c r="E139" s="159"/>
    </row>
    <row r="140" ht="15.75" customHeight="1">
      <c r="A140" s="95" t="s">
        <v>181</v>
      </c>
      <c r="C140" s="160"/>
      <c r="D140" s="161"/>
      <c r="E140" s="162"/>
    </row>
    <row r="141" ht="15.75" customHeight="1">
      <c r="A141" s="85" t="s">
        <v>182</v>
      </c>
      <c r="B141" s="163" t="s">
        <v>183</v>
      </c>
      <c r="E141" s="164"/>
    </row>
    <row r="142" ht="15.75" customHeight="1">
      <c r="A142" s="85" t="s">
        <v>184</v>
      </c>
      <c r="B142" s="165" t="s">
        <v>185</v>
      </c>
      <c r="E142" s="164"/>
    </row>
    <row r="143" ht="15.75" customHeight="1">
      <c r="A143" s="85" t="s">
        <v>186</v>
      </c>
      <c r="B143" s="165" t="s">
        <v>187</v>
      </c>
      <c r="E143" s="164"/>
    </row>
    <row r="144" ht="15.75" customHeight="1">
      <c r="E144" s="164"/>
    </row>
    <row r="145" ht="15.75" customHeight="1">
      <c r="E145" s="164"/>
    </row>
    <row r="146" ht="15.75" customHeight="1">
      <c r="E146" s="164"/>
    </row>
    <row r="147" ht="15.75" customHeight="1">
      <c r="E147" s="164"/>
    </row>
    <row r="148" ht="15.75" customHeight="1">
      <c r="E148" s="164"/>
    </row>
    <row r="149" ht="15.75" customHeight="1">
      <c r="E149" s="164"/>
    </row>
    <row r="150" ht="15.75" customHeight="1">
      <c r="E150" s="164"/>
    </row>
    <row r="151" ht="15.75" customHeight="1">
      <c r="E151" s="164"/>
    </row>
    <row r="152" ht="15.75" customHeight="1">
      <c r="E152" s="164"/>
    </row>
    <row r="153" ht="15.75" customHeight="1">
      <c r="E153" s="164"/>
    </row>
    <row r="154" ht="15.75" customHeight="1">
      <c r="E154" s="164"/>
    </row>
    <row r="155" ht="15.75" customHeight="1">
      <c r="E155" s="164"/>
    </row>
    <row r="156" ht="15.75" customHeight="1">
      <c r="E156" s="164"/>
    </row>
    <row r="157" ht="15.75" customHeight="1">
      <c r="E157" s="164"/>
    </row>
    <row r="158" ht="15.75" customHeight="1">
      <c r="E158" s="164"/>
    </row>
    <row r="159" ht="15.75" customHeight="1">
      <c r="E159" s="164"/>
    </row>
    <row r="160" ht="15.75" customHeight="1">
      <c r="E160" s="164"/>
    </row>
    <row r="161" ht="15.75" customHeight="1">
      <c r="E161" s="164"/>
    </row>
    <row r="162" ht="15.75" customHeight="1">
      <c r="E162" s="164"/>
    </row>
    <row r="163" ht="15.75" customHeight="1">
      <c r="E163" s="164"/>
    </row>
    <row r="164" ht="15.75" customHeight="1">
      <c r="E164" s="164"/>
    </row>
    <row r="165" ht="15.75" customHeight="1">
      <c r="E165" s="164"/>
    </row>
    <row r="166" ht="15.75" customHeight="1">
      <c r="E166" s="164"/>
    </row>
    <row r="167" ht="15.75" customHeight="1">
      <c r="E167" s="164"/>
    </row>
    <row r="168" ht="15.75" customHeight="1">
      <c r="E168" s="164"/>
    </row>
    <row r="169" ht="15.75" customHeight="1">
      <c r="E169" s="164"/>
    </row>
    <row r="170" ht="15.75" customHeight="1">
      <c r="E170" s="164"/>
    </row>
    <row r="171" ht="15.75" customHeight="1">
      <c r="E171" s="164"/>
    </row>
    <row r="172" ht="15.75" customHeight="1">
      <c r="E172" s="164"/>
    </row>
    <row r="173" ht="15.75" customHeight="1">
      <c r="E173" s="164"/>
    </row>
    <row r="174" ht="15.75" customHeight="1">
      <c r="E174" s="164"/>
    </row>
    <row r="175" ht="15.75" customHeight="1">
      <c r="E175" s="164"/>
    </row>
    <row r="176" ht="15.75" customHeight="1">
      <c r="E176" s="164"/>
    </row>
    <row r="177" ht="15.75" customHeight="1">
      <c r="E177" s="164"/>
    </row>
    <row r="178" ht="15.75" customHeight="1">
      <c r="E178" s="164"/>
    </row>
    <row r="179" ht="15.75" customHeight="1">
      <c r="E179" s="164"/>
    </row>
    <row r="180" ht="15.75" customHeight="1">
      <c r="E180" s="164"/>
    </row>
    <row r="181" ht="15.75" customHeight="1">
      <c r="E181" s="164"/>
    </row>
    <row r="182" ht="15.75" customHeight="1">
      <c r="E182" s="164"/>
    </row>
    <row r="183" ht="15.75" customHeight="1">
      <c r="E183" s="164"/>
    </row>
    <row r="184" ht="15.75" customHeight="1">
      <c r="E184" s="164"/>
    </row>
    <row r="185" ht="15.75" customHeight="1">
      <c r="E185" s="164"/>
    </row>
    <row r="186" ht="15.75" customHeight="1">
      <c r="E186" s="164"/>
    </row>
    <row r="187" ht="15.75" customHeight="1">
      <c r="E187" s="164"/>
    </row>
    <row r="188" ht="15.75" customHeight="1">
      <c r="E188" s="164"/>
    </row>
    <row r="189" ht="15.75" customHeight="1">
      <c r="E189" s="164"/>
    </row>
    <row r="190" ht="15.75" customHeight="1">
      <c r="E190" s="164"/>
    </row>
    <row r="191" ht="15.75" customHeight="1">
      <c r="E191" s="164"/>
    </row>
    <row r="192" ht="15.75" customHeight="1">
      <c r="E192" s="164"/>
    </row>
    <row r="193" ht="15.75" customHeight="1">
      <c r="E193" s="164"/>
    </row>
    <row r="194" ht="15.75" customHeight="1">
      <c r="E194" s="164"/>
    </row>
    <row r="195" ht="15.75" customHeight="1">
      <c r="E195" s="164"/>
    </row>
    <row r="196" ht="15.75" customHeight="1">
      <c r="E196" s="164"/>
    </row>
    <row r="197" ht="15.75" customHeight="1">
      <c r="E197" s="164"/>
    </row>
    <row r="198" ht="15.75" customHeight="1">
      <c r="E198" s="164"/>
    </row>
    <row r="199" ht="15.75" customHeight="1">
      <c r="E199" s="164"/>
    </row>
    <row r="200" ht="15.75" customHeight="1">
      <c r="E200" s="164"/>
    </row>
    <row r="201" ht="15.75" customHeight="1">
      <c r="E201" s="164"/>
    </row>
    <row r="202" ht="15.75" customHeight="1">
      <c r="E202" s="164"/>
    </row>
    <row r="203" ht="15.75" customHeight="1">
      <c r="E203" s="164"/>
    </row>
    <row r="204" ht="15.75" customHeight="1">
      <c r="E204" s="164"/>
    </row>
    <row r="205" ht="15.75" customHeight="1">
      <c r="E205" s="164"/>
    </row>
    <row r="206" ht="15.75" customHeight="1">
      <c r="E206" s="164"/>
    </row>
    <row r="207" ht="15.75" customHeight="1">
      <c r="E207" s="164"/>
    </row>
    <row r="208" ht="15.75" customHeight="1">
      <c r="E208" s="164"/>
    </row>
    <row r="209" ht="15.75" customHeight="1">
      <c r="E209" s="164"/>
    </row>
    <row r="210" ht="15.75" customHeight="1">
      <c r="E210" s="164"/>
    </row>
    <row r="211" ht="15.75" customHeight="1">
      <c r="E211" s="164"/>
    </row>
    <row r="212" ht="15.75" customHeight="1">
      <c r="E212" s="164"/>
    </row>
    <row r="213" ht="15.75" customHeight="1">
      <c r="E213" s="164"/>
    </row>
    <row r="214" ht="15.75" customHeight="1">
      <c r="E214" s="164"/>
    </row>
    <row r="215" ht="15.75" customHeight="1">
      <c r="E215" s="164"/>
    </row>
    <row r="216" ht="15.75" customHeight="1">
      <c r="E216" s="164"/>
    </row>
    <row r="217" ht="15.75" customHeight="1">
      <c r="E217" s="164"/>
    </row>
    <row r="218" ht="15.75" customHeight="1">
      <c r="E218" s="164"/>
    </row>
    <row r="219" ht="15.75" customHeight="1">
      <c r="E219" s="164"/>
    </row>
    <row r="220" ht="15.75" customHeight="1">
      <c r="E220" s="164"/>
    </row>
    <row r="221" ht="15.75" customHeight="1">
      <c r="E221" s="164"/>
    </row>
    <row r="222" ht="15.75" customHeight="1">
      <c r="E222" s="164"/>
    </row>
    <row r="223" ht="15.75" customHeight="1">
      <c r="E223" s="164"/>
    </row>
    <row r="224" ht="15.75" customHeight="1">
      <c r="E224" s="164"/>
    </row>
    <row r="225" ht="15.75" customHeight="1">
      <c r="E225" s="164"/>
    </row>
    <row r="226" ht="15.75" customHeight="1">
      <c r="E226" s="164"/>
    </row>
    <row r="227" ht="15.75" customHeight="1">
      <c r="E227" s="164"/>
    </row>
    <row r="228" ht="15.75" customHeight="1">
      <c r="E228" s="164"/>
    </row>
    <row r="229" ht="15.75" customHeight="1">
      <c r="E229" s="164"/>
    </row>
    <row r="230" ht="15.75" customHeight="1">
      <c r="E230" s="164"/>
    </row>
    <row r="231" ht="15.75" customHeight="1">
      <c r="E231" s="164"/>
    </row>
    <row r="232" ht="15.75" customHeight="1">
      <c r="E232" s="164"/>
    </row>
    <row r="233" ht="15.75" customHeight="1">
      <c r="E233" s="164"/>
    </row>
    <row r="234" ht="15.75" customHeight="1">
      <c r="E234" s="164"/>
    </row>
    <row r="235" ht="15.75" customHeight="1">
      <c r="E235" s="164"/>
    </row>
    <row r="236" ht="15.75" customHeight="1">
      <c r="E236" s="164"/>
    </row>
    <row r="237" ht="15.75" customHeight="1">
      <c r="E237" s="164"/>
    </row>
    <row r="238" ht="15.75" customHeight="1">
      <c r="E238" s="164"/>
    </row>
    <row r="239" ht="15.75" customHeight="1">
      <c r="E239" s="164"/>
    </row>
    <row r="240" ht="15.75" customHeight="1">
      <c r="E240" s="164"/>
    </row>
    <row r="241" ht="15.75" customHeight="1">
      <c r="E241" s="164"/>
    </row>
    <row r="242" ht="15.75" customHeight="1">
      <c r="E242" s="164"/>
    </row>
    <row r="243" ht="15.75" customHeight="1">
      <c r="E243" s="164"/>
    </row>
    <row r="244" ht="15.75" customHeight="1">
      <c r="E244" s="164"/>
    </row>
    <row r="245" ht="15.75" customHeight="1">
      <c r="E245" s="164"/>
    </row>
    <row r="246" ht="15.75" customHeight="1">
      <c r="E246" s="164"/>
    </row>
    <row r="247" ht="15.75" customHeight="1">
      <c r="E247" s="164"/>
    </row>
    <row r="248" ht="15.75" customHeight="1">
      <c r="E248" s="164"/>
    </row>
    <row r="249" ht="15.75" customHeight="1">
      <c r="E249" s="164"/>
    </row>
    <row r="250" ht="15.75" customHeight="1">
      <c r="E250" s="164"/>
    </row>
    <row r="251" ht="15.75" customHeight="1">
      <c r="E251" s="164"/>
    </row>
    <row r="252" ht="15.75" customHeight="1">
      <c r="E252" s="164"/>
    </row>
    <row r="253" ht="15.75" customHeight="1">
      <c r="E253" s="164"/>
    </row>
    <row r="254" ht="15.75" customHeight="1">
      <c r="E254" s="164"/>
    </row>
    <row r="255" ht="15.75" customHeight="1">
      <c r="E255" s="164"/>
    </row>
    <row r="256" ht="15.75" customHeight="1">
      <c r="E256" s="164"/>
    </row>
    <row r="257" ht="15.75" customHeight="1">
      <c r="E257" s="164"/>
    </row>
    <row r="258" ht="15.75" customHeight="1">
      <c r="E258" s="164"/>
    </row>
    <row r="259" ht="15.75" customHeight="1">
      <c r="E259" s="164"/>
    </row>
    <row r="260" ht="15.75" customHeight="1">
      <c r="E260" s="164"/>
    </row>
    <row r="261" ht="15.75" customHeight="1">
      <c r="E261" s="164"/>
    </row>
    <row r="262" ht="15.75" customHeight="1">
      <c r="E262" s="164"/>
    </row>
    <row r="263" ht="15.75" customHeight="1">
      <c r="E263" s="164"/>
    </row>
    <row r="264" ht="15.75" customHeight="1">
      <c r="E264" s="164"/>
    </row>
    <row r="265" ht="15.75" customHeight="1">
      <c r="E265" s="164"/>
    </row>
    <row r="266" ht="15.75" customHeight="1">
      <c r="E266" s="164"/>
    </row>
    <row r="267" ht="15.75" customHeight="1">
      <c r="E267" s="164"/>
    </row>
    <row r="268" ht="15.75" customHeight="1">
      <c r="E268" s="164"/>
    </row>
    <row r="269" ht="15.75" customHeight="1">
      <c r="E269" s="164"/>
    </row>
    <row r="270" ht="15.75" customHeight="1">
      <c r="E270" s="164"/>
    </row>
    <row r="271" ht="15.75" customHeight="1">
      <c r="E271" s="164"/>
    </row>
    <row r="272" ht="15.75" customHeight="1">
      <c r="E272" s="164"/>
    </row>
    <row r="273" ht="15.75" customHeight="1">
      <c r="E273" s="164"/>
    </row>
    <row r="274" ht="15.75" customHeight="1">
      <c r="E274" s="164"/>
    </row>
    <row r="275" ht="15.75" customHeight="1">
      <c r="E275" s="164"/>
    </row>
    <row r="276" ht="15.75" customHeight="1">
      <c r="E276" s="164"/>
    </row>
    <row r="277" ht="15.75" customHeight="1">
      <c r="E277" s="164"/>
    </row>
    <row r="278" ht="15.75" customHeight="1">
      <c r="E278" s="164"/>
    </row>
    <row r="279" ht="15.75" customHeight="1">
      <c r="E279" s="164"/>
    </row>
    <row r="280" ht="15.75" customHeight="1">
      <c r="E280" s="164"/>
    </row>
    <row r="281" ht="15.75" customHeight="1">
      <c r="E281" s="164"/>
    </row>
    <row r="282" ht="15.75" customHeight="1">
      <c r="E282" s="164"/>
    </row>
    <row r="283" ht="15.75" customHeight="1">
      <c r="E283" s="164"/>
    </row>
    <row r="284" ht="15.75" customHeight="1">
      <c r="E284" s="164"/>
    </row>
    <row r="285" ht="15.75" customHeight="1">
      <c r="E285" s="164"/>
    </row>
    <row r="286" ht="15.75" customHeight="1">
      <c r="E286" s="164"/>
    </row>
    <row r="287" ht="15.75" customHeight="1">
      <c r="E287" s="164"/>
    </row>
    <row r="288" ht="15.75" customHeight="1">
      <c r="E288" s="164"/>
    </row>
    <row r="289" ht="15.75" customHeight="1">
      <c r="E289" s="164"/>
    </row>
    <row r="290" ht="15.75" customHeight="1">
      <c r="E290" s="164"/>
    </row>
    <row r="291" ht="15.75" customHeight="1">
      <c r="E291" s="164"/>
    </row>
    <row r="292" ht="15.75" customHeight="1">
      <c r="E292" s="164"/>
    </row>
    <row r="293" ht="15.75" customHeight="1">
      <c r="E293" s="164"/>
    </row>
    <row r="294" ht="15.75" customHeight="1">
      <c r="E294" s="164"/>
    </row>
    <row r="295" ht="15.75" customHeight="1">
      <c r="E295" s="164"/>
    </row>
    <row r="296" ht="15.75" customHeight="1">
      <c r="E296" s="164"/>
    </row>
    <row r="297" ht="15.75" customHeight="1">
      <c r="E297" s="164"/>
    </row>
    <row r="298" ht="15.75" customHeight="1">
      <c r="E298" s="164"/>
    </row>
    <row r="299" ht="15.75" customHeight="1">
      <c r="E299" s="164"/>
    </row>
    <row r="300" ht="15.75" customHeight="1">
      <c r="E300" s="164"/>
    </row>
    <row r="301" ht="15.75" customHeight="1">
      <c r="E301" s="164"/>
    </row>
    <row r="302" ht="15.75" customHeight="1">
      <c r="E302" s="164"/>
    </row>
    <row r="303" ht="15.75" customHeight="1">
      <c r="E303" s="164"/>
    </row>
    <row r="304" ht="15.75" customHeight="1">
      <c r="E304" s="164"/>
    </row>
    <row r="305" ht="15.75" customHeight="1">
      <c r="E305" s="164"/>
    </row>
    <row r="306" ht="15.75" customHeight="1">
      <c r="E306" s="164"/>
    </row>
    <row r="307" ht="15.75" customHeight="1">
      <c r="E307" s="164"/>
    </row>
    <row r="308" ht="15.75" customHeight="1">
      <c r="E308" s="164"/>
    </row>
    <row r="309" ht="15.75" customHeight="1">
      <c r="E309" s="164"/>
    </row>
    <row r="310" ht="15.75" customHeight="1">
      <c r="E310" s="164"/>
    </row>
    <row r="311" ht="15.75" customHeight="1">
      <c r="E311" s="164"/>
    </row>
    <row r="312" ht="15.75" customHeight="1">
      <c r="E312" s="164"/>
    </row>
    <row r="313" ht="15.75" customHeight="1">
      <c r="E313" s="164"/>
    </row>
    <row r="314" ht="15.75" customHeight="1">
      <c r="E314" s="164"/>
    </row>
    <row r="315" ht="15.75" customHeight="1">
      <c r="E315" s="164"/>
    </row>
    <row r="316" ht="15.75" customHeight="1">
      <c r="E316" s="164"/>
    </row>
    <row r="317" ht="15.75" customHeight="1">
      <c r="E317" s="164"/>
    </row>
    <row r="318" ht="15.75" customHeight="1">
      <c r="E318" s="164"/>
    </row>
    <row r="319" ht="15.75" customHeight="1">
      <c r="E319" s="164"/>
    </row>
    <row r="320" ht="15.75" customHeight="1">
      <c r="E320" s="164"/>
    </row>
    <row r="321" ht="15.75" customHeight="1">
      <c r="E321" s="164"/>
    </row>
    <row r="322" ht="15.75" customHeight="1">
      <c r="E322" s="164"/>
    </row>
    <row r="323" ht="15.75" customHeight="1">
      <c r="E323" s="164"/>
    </row>
    <row r="324" ht="15.75" customHeight="1">
      <c r="E324" s="164"/>
    </row>
    <row r="325" ht="15.75" customHeight="1">
      <c r="E325" s="164"/>
    </row>
    <row r="326" ht="15.75" customHeight="1">
      <c r="E326" s="164"/>
    </row>
    <row r="327" ht="15.75" customHeight="1">
      <c r="E327" s="164"/>
    </row>
    <row r="328" ht="15.75" customHeight="1">
      <c r="E328" s="164"/>
    </row>
    <row r="329" ht="15.75" customHeight="1">
      <c r="E329" s="164"/>
    </row>
    <row r="330" ht="15.75" customHeight="1">
      <c r="E330" s="164"/>
    </row>
    <row r="331" ht="15.75" customHeight="1">
      <c r="E331" s="164"/>
    </row>
    <row r="332" ht="15.75" customHeight="1">
      <c r="E332" s="164"/>
    </row>
    <row r="333" ht="15.75" customHeight="1">
      <c r="E333" s="164"/>
    </row>
    <row r="334" ht="15.75" customHeight="1">
      <c r="E334" s="164"/>
    </row>
    <row r="335" ht="15.75" customHeight="1">
      <c r="E335" s="164"/>
    </row>
    <row r="336" ht="15.75" customHeight="1">
      <c r="E336" s="164"/>
    </row>
    <row r="337" ht="15.75" customHeight="1">
      <c r="E337" s="164"/>
    </row>
    <row r="338" ht="15.75" customHeight="1">
      <c r="E338" s="164"/>
    </row>
    <row r="339" ht="15.75" customHeight="1">
      <c r="E339" s="164"/>
    </row>
    <row r="340" ht="15.75" customHeight="1">
      <c r="E340" s="164"/>
    </row>
    <row r="341" ht="15.75" customHeight="1">
      <c r="E341" s="164"/>
    </row>
    <row r="342" ht="15.75" customHeight="1">
      <c r="E342" s="164"/>
    </row>
    <row r="343" ht="15.75" customHeight="1">
      <c r="E343" s="164"/>
    </row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25">
    <mergeCell ref="A1:E1"/>
    <mergeCell ref="A2:E2"/>
    <mergeCell ref="A3:E3"/>
    <mergeCell ref="C4:E4"/>
    <mergeCell ref="C5:E5"/>
    <mergeCell ref="C6:E6"/>
    <mergeCell ref="C7:E7"/>
    <mergeCell ref="C8:E8"/>
    <mergeCell ref="A9:E9"/>
    <mergeCell ref="C10:E10"/>
    <mergeCell ref="C11:E11"/>
    <mergeCell ref="C12:E12"/>
    <mergeCell ref="C13:E13"/>
    <mergeCell ref="C14:E14"/>
    <mergeCell ref="C15:E15"/>
    <mergeCell ref="A16:E16"/>
    <mergeCell ref="C17:E17"/>
    <mergeCell ref="C18:E18"/>
    <mergeCell ref="C19:E19"/>
    <mergeCell ref="C20:E20"/>
    <mergeCell ref="A21:E21"/>
    <mergeCell ref="C22:E22"/>
    <mergeCell ref="C23:E23"/>
    <mergeCell ref="C24:E24"/>
    <mergeCell ref="C25:E25"/>
    <mergeCell ref="C26:E26"/>
    <mergeCell ref="A27:E27"/>
    <mergeCell ref="A28:E28"/>
    <mergeCell ref="A29:E29"/>
    <mergeCell ref="A30:D30"/>
    <mergeCell ref="C31:E31"/>
    <mergeCell ref="C32:E32"/>
    <mergeCell ref="B33:D33"/>
    <mergeCell ref="C34:E34"/>
    <mergeCell ref="C35:E35"/>
    <mergeCell ref="A36:E36"/>
    <mergeCell ref="B37:D37"/>
    <mergeCell ref="C41:D41"/>
    <mergeCell ref="C42:D42"/>
    <mergeCell ref="A43:D43"/>
    <mergeCell ref="A44:E44"/>
    <mergeCell ref="A45:E45"/>
    <mergeCell ref="B46:D46"/>
    <mergeCell ref="B47:C47"/>
    <mergeCell ref="B48:C48"/>
    <mergeCell ref="A49:C49"/>
    <mergeCell ref="A50:E50"/>
    <mergeCell ref="B51:D51"/>
    <mergeCell ref="B52:C52"/>
    <mergeCell ref="A96:C96"/>
    <mergeCell ref="A97:D97"/>
    <mergeCell ref="B98:D98"/>
    <mergeCell ref="B99:C99"/>
    <mergeCell ref="A100:C100"/>
    <mergeCell ref="A101:E101"/>
    <mergeCell ref="B102:D102"/>
    <mergeCell ref="B103:C103"/>
    <mergeCell ref="B104:C104"/>
    <mergeCell ref="A105:C105"/>
    <mergeCell ref="A106:E106"/>
    <mergeCell ref="A107:E107"/>
    <mergeCell ref="B108:D108"/>
    <mergeCell ref="B109:D109"/>
    <mergeCell ref="B110:D110"/>
    <mergeCell ref="B111:D111"/>
    <mergeCell ref="B112:D112"/>
    <mergeCell ref="A113:C113"/>
    <mergeCell ref="A114:B114"/>
    <mergeCell ref="C114:D114"/>
    <mergeCell ref="A115:C115"/>
    <mergeCell ref="A116:E116"/>
    <mergeCell ref="B117:D117"/>
    <mergeCell ref="C118:D118"/>
    <mergeCell ref="C119:D119"/>
    <mergeCell ref="A120:A127"/>
    <mergeCell ref="B120:C120"/>
    <mergeCell ref="A129:D129"/>
    <mergeCell ref="B137:D137"/>
    <mergeCell ref="A138:D138"/>
    <mergeCell ref="A130:D130"/>
    <mergeCell ref="B131:D131"/>
    <mergeCell ref="B132:D132"/>
    <mergeCell ref="B133:D133"/>
    <mergeCell ref="B134:D134"/>
    <mergeCell ref="B135:D135"/>
    <mergeCell ref="A136:D136"/>
    <mergeCell ref="B53:C53"/>
    <mergeCell ref="B54:C54"/>
    <mergeCell ref="B55:C55"/>
    <mergeCell ref="B56:C56"/>
    <mergeCell ref="B57:C57"/>
    <mergeCell ref="B58:C58"/>
    <mergeCell ref="B59:C59"/>
    <mergeCell ref="A60:C60"/>
    <mergeCell ref="A64:D64"/>
    <mergeCell ref="A67:D67"/>
    <mergeCell ref="G67:L68"/>
    <mergeCell ref="B69:C69"/>
    <mergeCell ref="A71:C71"/>
    <mergeCell ref="A72:E72"/>
    <mergeCell ref="B79:D79"/>
    <mergeCell ref="B80:C80"/>
    <mergeCell ref="D80:D81"/>
    <mergeCell ref="E80:E81"/>
    <mergeCell ref="B73:D73"/>
    <mergeCell ref="B74:D74"/>
    <mergeCell ref="B75:D75"/>
    <mergeCell ref="A76:D76"/>
    <mergeCell ref="A77:E77"/>
    <mergeCell ref="A78:E78"/>
    <mergeCell ref="A80:A81"/>
    <mergeCell ref="B82:C82"/>
    <mergeCell ref="B83:C83"/>
    <mergeCell ref="B84:C84"/>
    <mergeCell ref="B85:C85"/>
    <mergeCell ref="A86:C86"/>
    <mergeCell ref="A87:E87"/>
    <mergeCell ref="A88:E88"/>
    <mergeCell ref="B89:D89"/>
    <mergeCell ref="B90:C90"/>
    <mergeCell ref="B91:C91"/>
    <mergeCell ref="B92:C92"/>
    <mergeCell ref="B93:C93"/>
    <mergeCell ref="B94:C94"/>
    <mergeCell ref="B95:C95"/>
  </mergeCells>
  <hyperlinks>
    <hyperlink r:id="rId1" ref="B141"/>
    <hyperlink r:id="rId2" ref="B142"/>
    <hyperlink r:id="rId3" ref="B143"/>
  </hyperlinks>
  <printOptions/>
  <pageMargins bottom="0.590277777777778" footer="0.0" header="0.0" left="0.511805555555555" right="0.511805555555555" top="0.590277777777778"/>
  <pageSetup paperSize="8" orientation="portrait"/>
  <rowBreaks count="1" manualBreakCount="1">
    <brk id="71" man="1"/>
  </rowBreaks>
  <colBreaks count="1" manualBreakCount="1">
    <brk id="6" man="1"/>
  </colBreaks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4.88"/>
    <col customWidth="1" min="2" max="2" width="56.88"/>
    <col customWidth="1" min="3" max="5" width="18.13"/>
    <col customWidth="1" min="6" max="6" width="2.38"/>
    <col customWidth="1" min="7" max="7" width="15.0"/>
    <col customWidth="1" min="8" max="8" width="12.88"/>
    <col customWidth="1" min="9" max="10" width="7.63"/>
    <col customWidth="1" min="11" max="11" width="9.75"/>
    <col customWidth="1" min="12" max="26" width="7.63"/>
  </cols>
  <sheetData>
    <row r="1" ht="42.75" customHeight="1">
      <c r="A1" s="24" t="s">
        <v>188</v>
      </c>
      <c r="B1" s="2"/>
      <c r="C1" s="2"/>
      <c r="D1" s="2"/>
      <c r="E1" s="3"/>
      <c r="F1" s="25"/>
      <c r="G1" s="25"/>
      <c r="H1" s="25"/>
      <c r="I1" s="25"/>
      <c r="J1" s="25"/>
      <c r="K1" s="25"/>
    </row>
    <row r="2" ht="15.75" customHeight="1">
      <c r="A2" s="26"/>
      <c r="B2" s="2"/>
      <c r="C2" s="2"/>
      <c r="D2" s="2"/>
      <c r="E2" s="3"/>
      <c r="F2" s="25"/>
      <c r="G2" s="25"/>
      <c r="H2" s="25"/>
      <c r="I2" s="25"/>
      <c r="J2" s="25"/>
      <c r="K2" s="25"/>
    </row>
    <row r="3" ht="15.75" customHeight="1">
      <c r="A3" s="27" t="s">
        <v>15</v>
      </c>
      <c r="B3" s="2"/>
      <c r="C3" s="2"/>
      <c r="D3" s="2"/>
      <c r="E3" s="3"/>
      <c r="F3" s="25"/>
      <c r="G3" s="25"/>
      <c r="H3" s="25"/>
      <c r="I3" s="25"/>
      <c r="J3" s="25"/>
      <c r="K3" s="25"/>
    </row>
    <row r="4" ht="15.75" customHeight="1">
      <c r="A4" s="28" t="s">
        <v>16</v>
      </c>
      <c r="B4" s="29" t="s">
        <v>17</v>
      </c>
      <c r="C4" s="30" t="s">
        <v>18</v>
      </c>
      <c r="D4" s="2"/>
      <c r="E4" s="3"/>
      <c r="F4" s="25"/>
      <c r="G4" s="25"/>
      <c r="H4" s="25"/>
      <c r="I4" s="25"/>
      <c r="J4" s="25"/>
      <c r="K4" s="25"/>
    </row>
    <row r="5" ht="15.75" customHeight="1">
      <c r="A5" s="28" t="s">
        <v>19</v>
      </c>
      <c r="B5" s="29" t="s">
        <v>20</v>
      </c>
      <c r="C5" s="30" t="s">
        <v>18</v>
      </c>
      <c r="D5" s="2"/>
      <c r="E5" s="3"/>
      <c r="F5" s="25"/>
      <c r="G5" s="25"/>
      <c r="H5" s="25"/>
      <c r="I5" s="25"/>
      <c r="J5" s="25"/>
      <c r="K5" s="25"/>
    </row>
    <row r="6" ht="15.75" customHeight="1">
      <c r="A6" s="28" t="s">
        <v>21</v>
      </c>
      <c r="B6" s="29" t="s">
        <v>22</v>
      </c>
      <c r="C6" s="31" t="s">
        <v>23</v>
      </c>
      <c r="D6" s="2"/>
      <c r="E6" s="3"/>
      <c r="F6" s="25"/>
      <c r="G6" s="25"/>
      <c r="H6" s="25"/>
      <c r="I6" s="25"/>
      <c r="J6" s="25"/>
      <c r="K6" s="25"/>
    </row>
    <row r="7" ht="15.75" customHeight="1">
      <c r="A7" s="28" t="s">
        <v>24</v>
      </c>
      <c r="B7" s="29" t="s">
        <v>25</v>
      </c>
      <c r="C7" s="31" t="s">
        <v>26</v>
      </c>
      <c r="D7" s="2"/>
      <c r="E7" s="3"/>
      <c r="F7" s="25"/>
      <c r="G7" s="25"/>
      <c r="H7" s="25"/>
      <c r="I7" s="25"/>
      <c r="J7" s="25"/>
      <c r="K7" s="25"/>
    </row>
    <row r="8" ht="15.75" customHeight="1">
      <c r="A8" s="28" t="s">
        <v>27</v>
      </c>
      <c r="B8" s="29" t="s">
        <v>28</v>
      </c>
      <c r="C8" s="32" t="s">
        <v>29</v>
      </c>
      <c r="D8" s="2"/>
      <c r="E8" s="3"/>
      <c r="F8" s="25"/>
      <c r="G8" s="25"/>
      <c r="H8" s="25"/>
      <c r="I8" s="25"/>
      <c r="J8" s="25"/>
      <c r="K8" s="25"/>
    </row>
    <row r="9" ht="15.75" customHeight="1">
      <c r="A9" s="27" t="s">
        <v>30</v>
      </c>
      <c r="B9" s="2"/>
      <c r="C9" s="2"/>
      <c r="D9" s="2"/>
      <c r="E9" s="3"/>
      <c r="F9" s="25"/>
      <c r="G9" s="25"/>
      <c r="H9" s="25"/>
      <c r="I9" s="25"/>
      <c r="J9" s="25"/>
      <c r="K9" s="25"/>
    </row>
    <row r="10" ht="15.75" customHeight="1">
      <c r="A10" s="28" t="s">
        <v>16</v>
      </c>
      <c r="B10" s="29" t="s">
        <v>31</v>
      </c>
      <c r="C10" s="33" t="s">
        <v>18</v>
      </c>
      <c r="D10" s="2"/>
      <c r="E10" s="3"/>
      <c r="F10" s="25"/>
      <c r="G10" s="25"/>
      <c r="H10" s="25"/>
      <c r="I10" s="25"/>
      <c r="J10" s="25"/>
      <c r="K10" s="25"/>
    </row>
    <row r="11" ht="15.75" customHeight="1">
      <c r="A11" s="28" t="s">
        <v>19</v>
      </c>
      <c r="B11" s="29" t="s">
        <v>32</v>
      </c>
      <c r="C11" s="30" t="s">
        <v>18</v>
      </c>
      <c r="D11" s="2"/>
      <c r="E11" s="3"/>
      <c r="F11" s="25"/>
      <c r="G11" s="25"/>
      <c r="H11" s="25"/>
      <c r="I11" s="25"/>
      <c r="J11" s="25"/>
      <c r="K11" s="25"/>
    </row>
    <row r="12" ht="15.75" customHeight="1">
      <c r="A12" s="28" t="s">
        <v>21</v>
      </c>
      <c r="B12" s="29" t="s">
        <v>33</v>
      </c>
      <c r="C12" s="30" t="s">
        <v>18</v>
      </c>
      <c r="D12" s="2"/>
      <c r="E12" s="3"/>
      <c r="F12" s="25"/>
      <c r="G12" s="25"/>
      <c r="H12" s="25"/>
      <c r="I12" s="25"/>
      <c r="J12" s="25"/>
      <c r="K12" s="25"/>
    </row>
    <row r="13" ht="15.75" customHeight="1">
      <c r="A13" s="28" t="s">
        <v>24</v>
      </c>
      <c r="B13" s="29" t="s">
        <v>34</v>
      </c>
      <c r="C13" s="30" t="s">
        <v>18</v>
      </c>
      <c r="D13" s="2"/>
      <c r="E13" s="3"/>
      <c r="F13" s="25"/>
      <c r="G13" s="25"/>
      <c r="H13" s="25"/>
      <c r="I13" s="25"/>
      <c r="J13" s="25"/>
      <c r="K13" s="25"/>
    </row>
    <row r="14" ht="15.75" customHeight="1">
      <c r="A14" s="28" t="s">
        <v>27</v>
      </c>
      <c r="B14" s="29" t="s">
        <v>35</v>
      </c>
      <c r="C14" s="30" t="s">
        <v>18</v>
      </c>
      <c r="D14" s="2"/>
      <c r="E14" s="3"/>
      <c r="F14" s="25"/>
      <c r="G14" s="25"/>
      <c r="H14" s="25"/>
      <c r="I14" s="25"/>
      <c r="J14" s="25"/>
      <c r="K14" s="25"/>
    </row>
    <row r="15" ht="15.75" customHeight="1">
      <c r="A15" s="28" t="s">
        <v>36</v>
      </c>
      <c r="B15" s="29" t="s">
        <v>37</v>
      </c>
      <c r="C15" s="30" t="s">
        <v>38</v>
      </c>
      <c r="D15" s="2"/>
      <c r="E15" s="3"/>
      <c r="F15" s="25"/>
      <c r="G15" s="25"/>
      <c r="H15" s="25"/>
      <c r="I15" s="25"/>
      <c r="J15" s="25"/>
      <c r="K15" s="25"/>
    </row>
    <row r="16" ht="15.75" customHeight="1">
      <c r="A16" s="27" t="s">
        <v>39</v>
      </c>
      <c r="B16" s="2"/>
      <c r="C16" s="2"/>
      <c r="D16" s="2"/>
      <c r="E16" s="3"/>
      <c r="F16" s="25"/>
      <c r="G16" s="25"/>
      <c r="H16" s="25"/>
      <c r="I16" s="25"/>
      <c r="J16" s="25"/>
      <c r="K16" s="25"/>
    </row>
    <row r="17" ht="15.75" customHeight="1">
      <c r="A17" s="28" t="s">
        <v>16</v>
      </c>
      <c r="B17" s="29" t="s">
        <v>40</v>
      </c>
      <c r="C17" s="33" t="s">
        <v>41</v>
      </c>
      <c r="D17" s="2"/>
      <c r="E17" s="3"/>
      <c r="F17" s="25"/>
      <c r="G17" s="25"/>
      <c r="H17" s="25"/>
      <c r="I17" s="25"/>
      <c r="J17" s="25"/>
      <c r="K17" s="25"/>
    </row>
    <row r="18" ht="15.75" customHeight="1">
      <c r="A18" s="28" t="s">
        <v>19</v>
      </c>
      <c r="B18" s="29" t="s">
        <v>42</v>
      </c>
      <c r="C18" s="30" t="s">
        <v>43</v>
      </c>
      <c r="D18" s="2"/>
      <c r="E18" s="3"/>
      <c r="F18" s="25"/>
      <c r="G18" s="25"/>
      <c r="H18" s="25"/>
      <c r="I18" s="25"/>
      <c r="J18" s="25"/>
      <c r="K18" s="25"/>
    </row>
    <row r="19" ht="15.75" customHeight="1">
      <c r="A19" s="28" t="s">
        <v>21</v>
      </c>
      <c r="B19" s="29" t="s">
        <v>44</v>
      </c>
      <c r="C19" s="34">
        <v>45678.0</v>
      </c>
      <c r="D19" s="2"/>
      <c r="E19" s="3"/>
      <c r="F19" s="25"/>
      <c r="G19" s="25"/>
      <c r="H19" s="25"/>
      <c r="I19" s="25"/>
      <c r="J19" s="25"/>
      <c r="K19" s="25"/>
    </row>
    <row r="20" ht="15.75" customHeight="1">
      <c r="A20" s="28" t="s">
        <v>24</v>
      </c>
      <c r="B20" s="29" t="s">
        <v>189</v>
      </c>
      <c r="C20" s="30">
        <v>12.0</v>
      </c>
      <c r="D20" s="2"/>
      <c r="E20" s="3"/>
      <c r="F20" s="25"/>
      <c r="G20" s="25"/>
      <c r="H20" s="25"/>
      <c r="I20" s="25"/>
      <c r="J20" s="25"/>
      <c r="K20" s="25"/>
    </row>
    <row r="21" ht="15.75" customHeight="1">
      <c r="A21" s="27" t="s">
        <v>46</v>
      </c>
      <c r="B21" s="2"/>
      <c r="C21" s="2"/>
      <c r="D21" s="2"/>
      <c r="E21" s="3"/>
      <c r="F21" s="25"/>
      <c r="G21" s="25"/>
      <c r="H21" s="25"/>
      <c r="I21" s="25"/>
      <c r="J21" s="25"/>
      <c r="K21" s="25"/>
    </row>
    <row r="22" ht="15.0" customHeight="1">
      <c r="A22" s="28" t="s">
        <v>16</v>
      </c>
      <c r="B22" s="29" t="s">
        <v>47</v>
      </c>
      <c r="C22" s="35" t="s">
        <v>190</v>
      </c>
      <c r="D22" s="2"/>
      <c r="E22" s="3"/>
      <c r="F22" s="25"/>
      <c r="G22" s="25"/>
      <c r="H22" s="25"/>
      <c r="I22" s="25"/>
      <c r="J22" s="25"/>
      <c r="K22" s="25"/>
    </row>
    <row r="23" ht="15.75" customHeight="1">
      <c r="A23" s="28" t="s">
        <v>19</v>
      </c>
      <c r="B23" s="29" t="s">
        <v>49</v>
      </c>
      <c r="C23" s="36" t="s">
        <v>50</v>
      </c>
      <c r="D23" s="2"/>
      <c r="E23" s="3"/>
      <c r="F23" s="25"/>
      <c r="G23" s="25"/>
      <c r="H23" s="25"/>
      <c r="I23" s="25"/>
      <c r="J23" s="25"/>
      <c r="K23" s="25"/>
    </row>
    <row r="24" ht="15.75" customHeight="1">
      <c r="A24" s="28" t="s">
        <v>21</v>
      </c>
      <c r="B24" s="29" t="s">
        <v>51</v>
      </c>
      <c r="C24" s="36" t="s">
        <v>52</v>
      </c>
      <c r="D24" s="2"/>
      <c r="E24" s="3"/>
      <c r="F24" s="25"/>
      <c r="G24" s="25"/>
      <c r="H24" s="25"/>
      <c r="I24" s="25"/>
      <c r="J24" s="25"/>
      <c r="K24" s="25"/>
    </row>
    <row r="25" ht="15.75" customHeight="1">
      <c r="A25" s="28" t="s">
        <v>24</v>
      </c>
      <c r="B25" s="29" t="s">
        <v>53</v>
      </c>
      <c r="C25" s="36" t="s">
        <v>191</v>
      </c>
      <c r="D25" s="2"/>
      <c r="E25" s="3"/>
      <c r="F25" s="25"/>
      <c r="G25" s="25"/>
      <c r="H25" s="25"/>
      <c r="I25" s="25"/>
      <c r="J25" s="25"/>
      <c r="K25" s="25"/>
    </row>
    <row r="26" ht="15.75" customHeight="1">
      <c r="A26" s="28" t="s">
        <v>27</v>
      </c>
      <c r="B26" s="29" t="s">
        <v>55</v>
      </c>
      <c r="C26" s="36" t="s">
        <v>192</v>
      </c>
      <c r="D26" s="2"/>
      <c r="E26" s="3"/>
      <c r="F26" s="25"/>
      <c r="G26" s="25"/>
      <c r="H26" s="25"/>
      <c r="I26" s="25"/>
      <c r="J26" s="25"/>
      <c r="K26" s="25"/>
    </row>
    <row r="27" ht="15.75" customHeight="1">
      <c r="A27" s="26" t="s">
        <v>57</v>
      </c>
      <c r="B27" s="2"/>
      <c r="C27" s="2"/>
      <c r="D27" s="2"/>
      <c r="E27" s="3"/>
      <c r="F27" s="25"/>
      <c r="G27" s="25"/>
      <c r="H27" s="25"/>
      <c r="I27" s="25"/>
      <c r="J27" s="25"/>
      <c r="K27" s="25"/>
    </row>
    <row r="28" ht="15.75" customHeight="1">
      <c r="A28" s="37" t="s">
        <v>58</v>
      </c>
      <c r="B28" s="38"/>
      <c r="C28" s="38"/>
      <c r="D28" s="38"/>
      <c r="E28" s="39"/>
      <c r="F28" s="25"/>
      <c r="G28" s="25"/>
      <c r="H28" s="25"/>
      <c r="I28" s="25"/>
      <c r="J28" s="25"/>
      <c r="K28" s="25"/>
    </row>
    <row r="29" ht="15.75" customHeight="1">
      <c r="A29" s="40" t="s">
        <v>59</v>
      </c>
      <c r="B29" s="41"/>
      <c r="C29" s="41"/>
      <c r="D29" s="41"/>
      <c r="E29" s="42"/>
      <c r="F29" s="25"/>
      <c r="G29" s="25"/>
      <c r="H29" s="25"/>
      <c r="I29" s="25"/>
      <c r="J29" s="25"/>
      <c r="K29" s="25"/>
    </row>
    <row r="30" ht="15.0" customHeight="1">
      <c r="A30" s="43" t="s">
        <v>60</v>
      </c>
      <c r="B30" s="2"/>
      <c r="C30" s="2"/>
      <c r="D30" s="3"/>
      <c r="E30" s="44" t="s">
        <v>61</v>
      </c>
      <c r="F30" s="25"/>
      <c r="G30" s="25"/>
      <c r="H30" s="25"/>
      <c r="I30" s="25"/>
      <c r="J30" s="25"/>
      <c r="K30" s="25"/>
    </row>
    <row r="31" ht="15.0" customHeight="1">
      <c r="A31" s="28">
        <v>1.0</v>
      </c>
      <c r="B31" s="45" t="s">
        <v>62</v>
      </c>
      <c r="C31" s="31" t="s">
        <v>193</v>
      </c>
      <c r="D31" s="2"/>
      <c r="E31" s="3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</row>
    <row r="32" ht="15.75" customHeight="1">
      <c r="A32" s="28">
        <v>2.0</v>
      </c>
      <c r="B32" s="45" t="s">
        <v>64</v>
      </c>
      <c r="C32" s="31" t="s">
        <v>194</v>
      </c>
      <c r="D32" s="2"/>
      <c r="E32" s="3"/>
      <c r="F32" s="25"/>
      <c r="G32" s="25"/>
      <c r="H32" s="25"/>
      <c r="I32" s="25"/>
      <c r="J32" s="25"/>
      <c r="K32" s="25"/>
    </row>
    <row r="33" ht="15.75" customHeight="1">
      <c r="A33" s="28">
        <v>3.0</v>
      </c>
      <c r="B33" s="46" t="s">
        <v>66</v>
      </c>
      <c r="C33" s="2"/>
      <c r="D33" s="3"/>
      <c r="E33" s="47">
        <v>2141.78</v>
      </c>
      <c r="F33" s="25"/>
      <c r="G33" s="25"/>
      <c r="H33" s="25"/>
      <c r="I33" s="25"/>
      <c r="J33" s="25"/>
      <c r="K33" s="25"/>
    </row>
    <row r="34" ht="15.75" customHeight="1">
      <c r="A34" s="28">
        <v>4.0</v>
      </c>
      <c r="B34" s="45" t="s">
        <v>67</v>
      </c>
      <c r="C34" s="31" t="s">
        <v>192</v>
      </c>
      <c r="D34" s="2"/>
      <c r="E34" s="3"/>
      <c r="F34" s="25"/>
      <c r="G34" s="25"/>
      <c r="H34" s="25"/>
      <c r="I34" s="25"/>
      <c r="J34" s="25"/>
      <c r="K34" s="25"/>
    </row>
    <row r="35" ht="15.75" customHeight="1">
      <c r="A35" s="28">
        <v>5.0</v>
      </c>
      <c r="B35" s="48" t="s">
        <v>68</v>
      </c>
      <c r="C35" s="49" t="s">
        <v>69</v>
      </c>
      <c r="D35" s="2"/>
      <c r="E35" s="3"/>
      <c r="F35" s="25"/>
      <c r="G35" s="25"/>
      <c r="H35" s="25"/>
      <c r="I35" s="25"/>
      <c r="J35" s="25"/>
      <c r="K35" s="25"/>
    </row>
    <row r="36" ht="25.5" customHeight="1">
      <c r="A36" s="50" t="s">
        <v>70</v>
      </c>
      <c r="B36" s="2"/>
      <c r="C36" s="2"/>
      <c r="D36" s="2"/>
      <c r="E36" s="3"/>
      <c r="F36" s="25"/>
      <c r="G36" s="25"/>
      <c r="H36" s="25"/>
      <c r="I36" s="25"/>
      <c r="J36" s="25"/>
      <c r="K36" s="25"/>
    </row>
    <row r="37" ht="15.75" customHeight="1">
      <c r="A37" s="51">
        <v>1.0</v>
      </c>
      <c r="B37" s="52" t="s">
        <v>71</v>
      </c>
      <c r="C37" s="2"/>
      <c r="D37" s="3"/>
      <c r="E37" s="53" t="s">
        <v>61</v>
      </c>
      <c r="F37" s="25"/>
      <c r="G37" s="25"/>
      <c r="H37" s="25"/>
      <c r="I37" s="25"/>
      <c r="J37" s="25"/>
      <c r="K37" s="25"/>
    </row>
    <row r="38" ht="15.75" customHeight="1">
      <c r="A38" s="54" t="s">
        <v>16</v>
      </c>
      <c r="B38" s="55" t="s">
        <v>72</v>
      </c>
      <c r="C38" s="56" t="s">
        <v>73</v>
      </c>
      <c r="D38" s="57">
        <v>22.0</v>
      </c>
      <c r="E38" s="58">
        <f>E33</f>
        <v>2141.78</v>
      </c>
      <c r="F38" s="25"/>
      <c r="G38" s="25"/>
      <c r="H38" s="25"/>
      <c r="I38" s="25"/>
      <c r="J38" s="25"/>
      <c r="K38" s="25"/>
    </row>
    <row r="39" ht="15.75" customHeight="1">
      <c r="A39" s="54" t="s">
        <v>19</v>
      </c>
      <c r="B39" s="55" t="s">
        <v>74</v>
      </c>
      <c r="C39" s="59">
        <v>0.0</v>
      </c>
      <c r="D39" s="60">
        <v>0.0</v>
      </c>
      <c r="E39" s="61">
        <f>E38*C39</f>
        <v>0</v>
      </c>
      <c r="F39" s="25"/>
      <c r="G39" s="25"/>
      <c r="H39" s="25"/>
      <c r="I39" s="25"/>
      <c r="J39" s="25"/>
      <c r="K39" s="25"/>
    </row>
    <row r="40" ht="15.75" customHeight="1">
      <c r="A40" s="54" t="s">
        <v>21</v>
      </c>
      <c r="B40" s="62" t="s">
        <v>75</v>
      </c>
      <c r="C40" s="59">
        <v>0.0</v>
      </c>
      <c r="D40" s="63">
        <v>0.0</v>
      </c>
      <c r="E40" s="61">
        <f>D40*C40</f>
        <v>0</v>
      </c>
      <c r="F40" s="25"/>
      <c r="G40" s="25"/>
      <c r="H40" s="25"/>
      <c r="I40" s="25"/>
      <c r="J40" s="25"/>
      <c r="K40" s="25"/>
    </row>
    <row r="41" ht="15.75" customHeight="1">
      <c r="A41" s="54" t="s">
        <v>24</v>
      </c>
      <c r="B41" s="55" t="s">
        <v>76</v>
      </c>
      <c r="C41" s="64"/>
      <c r="D41" s="3"/>
      <c r="E41" s="61">
        <v>0.0</v>
      </c>
      <c r="F41" s="25"/>
      <c r="G41" s="25"/>
      <c r="H41" s="25"/>
      <c r="I41" s="25"/>
      <c r="J41" s="25"/>
      <c r="K41" s="25"/>
    </row>
    <row r="42" ht="15.75" customHeight="1">
      <c r="A42" s="54" t="s">
        <v>36</v>
      </c>
      <c r="B42" s="62" t="s">
        <v>77</v>
      </c>
      <c r="C42" s="64"/>
      <c r="D42" s="3"/>
      <c r="E42" s="61">
        <v>0.0</v>
      </c>
      <c r="F42" s="25"/>
      <c r="G42" s="25"/>
      <c r="H42" s="25"/>
      <c r="I42" s="25"/>
      <c r="J42" s="25"/>
      <c r="K42" s="25"/>
    </row>
    <row r="43" ht="15.75" customHeight="1">
      <c r="A43" s="65" t="s">
        <v>78</v>
      </c>
      <c r="B43" s="2"/>
      <c r="C43" s="2"/>
      <c r="D43" s="3"/>
      <c r="E43" s="66">
        <f>SUM(E38:E42)</f>
        <v>2141.78</v>
      </c>
      <c r="F43" s="25"/>
      <c r="G43" s="25"/>
      <c r="H43" s="25"/>
      <c r="I43" s="25"/>
      <c r="J43" s="25"/>
      <c r="K43" s="25"/>
    </row>
    <row r="44" ht="15.75" customHeight="1">
      <c r="A44" s="67"/>
      <c r="B44" s="2"/>
      <c r="C44" s="2"/>
      <c r="D44" s="2"/>
      <c r="E44" s="3"/>
      <c r="F44" s="25"/>
      <c r="G44" s="25"/>
      <c r="H44" s="68"/>
      <c r="I44" s="68"/>
      <c r="J44" s="68"/>
      <c r="K44" s="25"/>
    </row>
    <row r="45" ht="25.5" customHeight="1">
      <c r="A45" s="50" t="s">
        <v>79</v>
      </c>
      <c r="B45" s="2"/>
      <c r="C45" s="2"/>
      <c r="D45" s="2"/>
      <c r="E45" s="3"/>
      <c r="F45" s="25"/>
      <c r="G45" s="25"/>
      <c r="H45" s="68"/>
      <c r="I45" s="68"/>
      <c r="J45" s="68"/>
      <c r="K45" s="25"/>
      <c r="L45" s="25"/>
      <c r="M45" s="69"/>
      <c r="N45" s="69"/>
    </row>
    <row r="46" ht="15.75" customHeight="1">
      <c r="A46" s="51" t="s">
        <v>80</v>
      </c>
      <c r="B46" s="52" t="s">
        <v>81</v>
      </c>
      <c r="C46" s="2"/>
      <c r="D46" s="3"/>
      <c r="E46" s="53" t="s">
        <v>61</v>
      </c>
      <c r="F46" s="25"/>
      <c r="G46" s="25"/>
      <c r="H46" s="68"/>
      <c r="I46" s="25"/>
      <c r="J46" s="25"/>
      <c r="K46" s="25"/>
      <c r="L46" s="25"/>
      <c r="M46" s="69"/>
      <c r="N46" s="69"/>
    </row>
    <row r="47" ht="15.75" customHeight="1">
      <c r="A47" s="54" t="s">
        <v>16</v>
      </c>
      <c r="B47" s="70" t="s">
        <v>82</v>
      </c>
      <c r="C47" s="3"/>
      <c r="D47" s="71">
        <f>1/12</f>
        <v>0.08333333333</v>
      </c>
      <c r="E47" s="61">
        <f t="shared" ref="E47:E48" si="1">ROUND($E$43*D47,2)</f>
        <v>178.48</v>
      </c>
      <c r="F47" s="25"/>
      <c r="G47" s="25"/>
      <c r="H47" s="25"/>
      <c r="I47" s="25"/>
      <c r="J47" s="25"/>
      <c r="K47" s="25"/>
    </row>
    <row r="48" ht="15.75" customHeight="1">
      <c r="A48" s="72" t="s">
        <v>19</v>
      </c>
      <c r="B48" s="46" t="s">
        <v>83</v>
      </c>
      <c r="C48" s="3"/>
      <c r="D48" s="73">
        <v>0.121</v>
      </c>
      <c r="E48" s="74">
        <f t="shared" si="1"/>
        <v>259.16</v>
      </c>
      <c r="F48" s="25"/>
      <c r="G48" s="25"/>
      <c r="H48" s="25"/>
      <c r="I48" s="25"/>
      <c r="J48" s="25"/>
      <c r="K48" s="68"/>
      <c r="L48" s="68"/>
      <c r="M48" s="68"/>
      <c r="N48" s="68"/>
    </row>
    <row r="49" ht="15.75" customHeight="1">
      <c r="A49" s="65" t="s">
        <v>84</v>
      </c>
      <c r="B49" s="2"/>
      <c r="C49" s="3"/>
      <c r="D49" s="75">
        <f t="shared" ref="D49:E49" si="2">D47+D48</f>
        <v>0.2043333333</v>
      </c>
      <c r="E49" s="76">
        <f t="shared" si="2"/>
        <v>437.64</v>
      </c>
      <c r="F49" s="25"/>
      <c r="G49" s="68"/>
      <c r="H49" s="68"/>
      <c r="I49" s="68"/>
      <c r="J49" s="68"/>
      <c r="K49" s="68"/>
      <c r="L49" s="68"/>
      <c r="M49" s="68"/>
      <c r="N49" s="68"/>
    </row>
    <row r="50" ht="15.75" customHeight="1">
      <c r="A50" s="77"/>
      <c r="B50" s="2"/>
      <c r="C50" s="2"/>
      <c r="D50" s="2"/>
      <c r="E50" s="3"/>
      <c r="F50" s="25"/>
      <c r="G50" s="25"/>
      <c r="H50" s="25"/>
      <c r="I50" s="68"/>
      <c r="J50" s="25"/>
      <c r="K50" s="25"/>
    </row>
    <row r="51" ht="15.75" customHeight="1">
      <c r="A51" s="51" t="s">
        <v>85</v>
      </c>
      <c r="B51" s="52" t="s">
        <v>86</v>
      </c>
      <c r="C51" s="2"/>
      <c r="D51" s="3"/>
      <c r="E51" s="53" t="s">
        <v>61</v>
      </c>
      <c r="F51" s="25"/>
      <c r="G51" s="25"/>
      <c r="H51" s="25"/>
      <c r="I51" s="25"/>
      <c r="J51" s="25"/>
      <c r="K51" s="25"/>
    </row>
    <row r="52" ht="15.75" customHeight="1">
      <c r="A52" s="54" t="s">
        <v>16</v>
      </c>
      <c r="B52" s="78" t="s">
        <v>87</v>
      </c>
      <c r="C52" s="3"/>
      <c r="D52" s="71">
        <v>0.2</v>
      </c>
      <c r="E52" s="61">
        <f>ROUND((E43+E49)*D52,2)</f>
        <v>515.88</v>
      </c>
      <c r="F52" s="25"/>
      <c r="G52" s="25"/>
      <c r="H52" s="25"/>
      <c r="I52" s="25"/>
      <c r="J52" s="25"/>
      <c r="K52" s="25"/>
    </row>
    <row r="53" ht="15.75" customHeight="1">
      <c r="A53" s="54" t="s">
        <v>19</v>
      </c>
      <c r="B53" s="78" t="s">
        <v>88</v>
      </c>
      <c r="C53" s="3"/>
      <c r="D53" s="71">
        <v>0.015</v>
      </c>
      <c r="E53" s="61">
        <f>ROUND((E43+E49)*D53,2)</f>
        <v>38.69</v>
      </c>
      <c r="F53" s="25"/>
      <c r="G53" s="25"/>
      <c r="H53" s="25"/>
      <c r="I53" s="25"/>
      <c r="J53" s="25"/>
      <c r="K53" s="25"/>
    </row>
    <row r="54" ht="15.75" customHeight="1">
      <c r="A54" s="54" t="s">
        <v>21</v>
      </c>
      <c r="B54" s="78" t="s">
        <v>89</v>
      </c>
      <c r="C54" s="3"/>
      <c r="D54" s="71">
        <v>0.01</v>
      </c>
      <c r="E54" s="61">
        <f>ROUND((E43+E49)*D54,2)</f>
        <v>25.79</v>
      </c>
      <c r="F54" s="25"/>
      <c r="G54" s="25"/>
      <c r="H54" s="25"/>
      <c r="I54" s="25"/>
      <c r="J54" s="25"/>
      <c r="K54" s="25"/>
    </row>
    <row r="55" ht="15.75" customHeight="1">
      <c r="A55" s="54" t="s">
        <v>24</v>
      </c>
      <c r="B55" s="78" t="s">
        <v>90</v>
      </c>
      <c r="C55" s="3"/>
      <c r="D55" s="71">
        <v>0.002</v>
      </c>
      <c r="E55" s="61">
        <f>ROUND((E43+E49)*D55,2)</f>
        <v>5.16</v>
      </c>
      <c r="F55" s="25"/>
      <c r="G55" s="25"/>
      <c r="H55" s="25"/>
      <c r="I55" s="25"/>
      <c r="J55" s="25"/>
      <c r="K55" s="25"/>
    </row>
    <row r="56" ht="15.75" customHeight="1">
      <c r="A56" s="54" t="s">
        <v>27</v>
      </c>
      <c r="B56" s="78" t="s">
        <v>91</v>
      </c>
      <c r="C56" s="3"/>
      <c r="D56" s="71">
        <v>0.025</v>
      </c>
      <c r="E56" s="61">
        <f>ROUND((E43+E49)*D56,2)</f>
        <v>64.49</v>
      </c>
      <c r="F56" s="25"/>
      <c r="G56" s="25"/>
      <c r="H56" s="25"/>
      <c r="I56" s="25"/>
      <c r="J56" s="25"/>
      <c r="K56" s="25"/>
    </row>
    <row r="57" ht="15.75" customHeight="1">
      <c r="A57" s="54" t="s">
        <v>36</v>
      </c>
      <c r="B57" s="78" t="s">
        <v>92</v>
      </c>
      <c r="C57" s="3"/>
      <c r="D57" s="71">
        <v>0.08</v>
      </c>
      <c r="E57" s="61">
        <f>ROUND((E43+E49)*D57,2)</f>
        <v>206.35</v>
      </c>
      <c r="F57" s="25"/>
      <c r="G57" s="25"/>
      <c r="H57" s="25"/>
      <c r="I57" s="25"/>
      <c r="J57" s="25"/>
      <c r="K57" s="25"/>
    </row>
    <row r="58" ht="15.75" customHeight="1">
      <c r="A58" s="54" t="s">
        <v>93</v>
      </c>
      <c r="B58" s="78" t="s">
        <v>195</v>
      </c>
      <c r="C58" s="3"/>
      <c r="D58" s="73">
        <v>0.03</v>
      </c>
      <c r="E58" s="61">
        <f>ROUND((E43+E49)*D58,2)</f>
        <v>77.38</v>
      </c>
      <c r="F58" s="25"/>
      <c r="G58" s="25"/>
      <c r="H58" s="25"/>
      <c r="I58" s="25"/>
      <c r="J58" s="25"/>
      <c r="K58" s="25"/>
    </row>
    <row r="59" ht="15.75" customHeight="1">
      <c r="A59" s="79" t="s">
        <v>95</v>
      </c>
      <c r="B59" s="78" t="s">
        <v>96</v>
      </c>
      <c r="C59" s="3"/>
      <c r="D59" s="80">
        <v>0.006</v>
      </c>
      <c r="E59" s="81">
        <f>ROUND((E43+E49)*D59,2)</f>
        <v>15.48</v>
      </c>
      <c r="F59" s="25"/>
      <c r="G59" s="25"/>
      <c r="H59" s="25"/>
      <c r="I59" s="25"/>
      <c r="J59" s="25"/>
      <c r="K59" s="25"/>
    </row>
    <row r="60" ht="15.75" customHeight="1">
      <c r="A60" s="65" t="s">
        <v>97</v>
      </c>
      <c r="B60" s="2"/>
      <c r="C60" s="3"/>
      <c r="D60" s="82">
        <f t="shared" ref="D60:E60" si="3">SUM(D52:D59)</f>
        <v>0.368</v>
      </c>
      <c r="E60" s="66">
        <f t="shared" si="3"/>
        <v>949.22</v>
      </c>
      <c r="F60" s="25"/>
      <c r="G60" s="25"/>
      <c r="H60" s="25"/>
      <c r="I60" s="25"/>
      <c r="J60" s="25"/>
      <c r="K60" s="25"/>
    </row>
    <row r="61" ht="15.75" customHeight="1">
      <c r="A61" s="72" t="s">
        <v>98</v>
      </c>
      <c r="B61" s="72" t="s">
        <v>99</v>
      </c>
      <c r="C61" s="72" t="s">
        <v>100</v>
      </c>
      <c r="D61" s="72" t="s">
        <v>101</v>
      </c>
      <c r="E61" s="83" t="s">
        <v>61</v>
      </c>
      <c r="F61" s="25"/>
      <c r="G61" s="25"/>
      <c r="H61" s="84"/>
      <c r="I61" s="84"/>
      <c r="J61" s="84"/>
      <c r="K61" s="84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</row>
    <row r="62" ht="15.75" customHeight="1">
      <c r="A62" s="86" t="s">
        <v>16</v>
      </c>
      <c r="B62" s="45" t="s">
        <v>102</v>
      </c>
      <c r="C62" s="72">
        <v>44.0</v>
      </c>
      <c r="D62" s="87">
        <v>6.0</v>
      </c>
      <c r="E62" s="88">
        <f>ROUND((C62*D62),2)</f>
        <v>264</v>
      </c>
      <c r="F62" s="25"/>
      <c r="G62" s="25"/>
      <c r="H62" s="25"/>
      <c r="I62" s="25"/>
      <c r="J62" s="25"/>
      <c r="K62" s="25"/>
    </row>
    <row r="63" ht="15.75" customHeight="1">
      <c r="A63" s="86" t="s">
        <v>103</v>
      </c>
      <c r="B63" s="45" t="s">
        <v>104</v>
      </c>
      <c r="C63" s="72">
        <v>0.0</v>
      </c>
      <c r="D63" s="89">
        <v>0.06</v>
      </c>
      <c r="E63" s="88">
        <f>ROUND(E38*D63,2)</f>
        <v>128.51</v>
      </c>
      <c r="F63" s="25"/>
      <c r="G63" s="90"/>
      <c r="H63" s="25"/>
      <c r="I63" s="25"/>
      <c r="J63" s="25"/>
      <c r="K63" s="25"/>
    </row>
    <row r="64" ht="15.75" customHeight="1">
      <c r="A64" s="91" t="s">
        <v>105</v>
      </c>
      <c r="B64" s="2"/>
      <c r="C64" s="2"/>
      <c r="D64" s="3"/>
      <c r="E64" s="92">
        <f>E62-E63</f>
        <v>135.49</v>
      </c>
      <c r="F64" s="25"/>
      <c r="G64" s="25"/>
      <c r="H64" s="25"/>
      <c r="I64" s="25"/>
      <c r="J64" s="25"/>
      <c r="K64" s="25"/>
    </row>
    <row r="65" ht="15.75" customHeight="1">
      <c r="A65" s="86" t="s">
        <v>19</v>
      </c>
      <c r="B65" s="45" t="s">
        <v>106</v>
      </c>
      <c r="C65" s="72">
        <v>30.0</v>
      </c>
      <c r="D65" s="93">
        <v>626.94</v>
      </c>
      <c r="E65" s="88">
        <f>D65</f>
        <v>626.94</v>
      </c>
      <c r="F65" s="25"/>
      <c r="G65" s="25"/>
      <c r="H65" s="25"/>
      <c r="I65" s="25"/>
      <c r="J65" s="25"/>
      <c r="K65" s="25"/>
    </row>
    <row r="66" ht="15.75" customHeight="1">
      <c r="A66" s="86" t="s">
        <v>107</v>
      </c>
      <c r="B66" s="45" t="s">
        <v>108</v>
      </c>
      <c r="C66" s="72">
        <v>0.0</v>
      </c>
      <c r="D66" s="73">
        <v>0.0099</v>
      </c>
      <c r="E66" s="88">
        <f>ROUND(E65*D66,2)</f>
        <v>6.21</v>
      </c>
      <c r="F66" s="25"/>
      <c r="G66" s="25"/>
      <c r="H66" s="25"/>
      <c r="I66" s="25"/>
      <c r="J66" s="25"/>
      <c r="K66" s="25"/>
    </row>
    <row r="67" ht="15.75" customHeight="1">
      <c r="A67" s="91" t="s">
        <v>109</v>
      </c>
      <c r="B67" s="2"/>
      <c r="C67" s="2"/>
      <c r="D67" s="3"/>
      <c r="E67" s="92">
        <f>E65-E66</f>
        <v>620.73</v>
      </c>
      <c r="F67" s="25"/>
      <c r="G67" s="68"/>
    </row>
    <row r="68" ht="15.75" customHeight="1">
      <c r="A68" s="86" t="s">
        <v>21</v>
      </c>
      <c r="B68" s="45" t="s">
        <v>110</v>
      </c>
      <c r="C68" s="72" t="s">
        <v>111</v>
      </c>
      <c r="D68" s="94">
        <v>0.0</v>
      </c>
      <c r="E68" s="88">
        <v>0.0</v>
      </c>
      <c r="F68" s="25"/>
    </row>
    <row r="69" ht="15.75" customHeight="1">
      <c r="A69" s="86" t="s">
        <v>24</v>
      </c>
      <c r="B69" s="46" t="s">
        <v>112</v>
      </c>
      <c r="C69" s="3"/>
      <c r="D69" s="89">
        <v>0.5</v>
      </c>
      <c r="E69" s="88">
        <f>ROUND((((E38*D69)*0.0199)*2)/12,2)</f>
        <v>3.55</v>
      </c>
      <c r="F69" s="25"/>
      <c r="G69" s="68"/>
      <c r="H69" s="68"/>
      <c r="I69" s="68"/>
      <c r="J69" s="68"/>
      <c r="K69" s="68"/>
      <c r="L69" s="68"/>
    </row>
    <row r="70" ht="15.75" customHeight="1">
      <c r="A70" s="86" t="s">
        <v>27</v>
      </c>
      <c r="B70" s="45" t="s">
        <v>113</v>
      </c>
      <c r="C70" s="72"/>
      <c r="D70" s="93">
        <v>37425.03</v>
      </c>
      <c r="E70" s="88">
        <v>14.91</v>
      </c>
      <c r="F70" s="25"/>
      <c r="G70" s="95"/>
    </row>
    <row r="71" ht="15.75" customHeight="1">
      <c r="A71" s="91" t="s">
        <v>114</v>
      </c>
      <c r="B71" s="2"/>
      <c r="C71" s="3"/>
      <c r="D71" s="96" t="s">
        <v>111</v>
      </c>
      <c r="E71" s="97">
        <f>E64+E67+E68+E69+E70</f>
        <v>774.68</v>
      </c>
      <c r="F71" s="25"/>
      <c r="G71" s="25"/>
      <c r="H71" s="25"/>
      <c r="I71" s="25"/>
      <c r="J71" s="25"/>
      <c r="K71" s="25"/>
    </row>
    <row r="72" ht="15.75" customHeight="1">
      <c r="A72" s="50" t="s">
        <v>115</v>
      </c>
      <c r="B72" s="2"/>
      <c r="C72" s="2"/>
      <c r="D72" s="2"/>
      <c r="E72" s="3"/>
      <c r="F72" s="25"/>
      <c r="G72" s="25"/>
      <c r="H72" s="25"/>
      <c r="I72" s="25"/>
      <c r="J72" s="25"/>
      <c r="K72" s="25"/>
    </row>
    <row r="73" ht="15.75" customHeight="1">
      <c r="A73" s="51" t="s">
        <v>80</v>
      </c>
      <c r="B73" s="52" t="s">
        <v>116</v>
      </c>
      <c r="C73" s="2"/>
      <c r="D73" s="3"/>
      <c r="E73" s="98">
        <f>E49</f>
        <v>437.64</v>
      </c>
      <c r="F73" s="25"/>
      <c r="G73" s="25"/>
      <c r="H73" s="25"/>
      <c r="I73" s="25"/>
      <c r="J73" s="25"/>
      <c r="K73" s="25"/>
    </row>
    <row r="74" ht="15.75" customHeight="1">
      <c r="A74" s="51" t="s">
        <v>85</v>
      </c>
      <c r="B74" s="70" t="s">
        <v>117</v>
      </c>
      <c r="C74" s="2"/>
      <c r="D74" s="3"/>
      <c r="E74" s="61">
        <f>E60</f>
        <v>949.22</v>
      </c>
      <c r="F74" s="25"/>
      <c r="G74" s="25"/>
      <c r="H74" s="25"/>
      <c r="I74" s="25"/>
      <c r="J74" s="25"/>
      <c r="K74" s="25"/>
    </row>
    <row r="75" ht="15.75" customHeight="1">
      <c r="A75" s="51" t="s">
        <v>98</v>
      </c>
      <c r="B75" s="70" t="s">
        <v>118</v>
      </c>
      <c r="C75" s="2"/>
      <c r="D75" s="3"/>
      <c r="E75" s="61">
        <f>E71</f>
        <v>774.68</v>
      </c>
      <c r="F75" s="25"/>
      <c r="G75" s="25"/>
      <c r="H75" s="25"/>
      <c r="I75" s="25"/>
      <c r="J75" s="25"/>
      <c r="K75" s="25"/>
    </row>
    <row r="76" ht="15.75" customHeight="1">
      <c r="A76" s="65" t="s">
        <v>119</v>
      </c>
      <c r="B76" s="2"/>
      <c r="C76" s="2"/>
      <c r="D76" s="3"/>
      <c r="E76" s="66">
        <f>SUM(E73:E75)</f>
        <v>2161.54</v>
      </c>
      <c r="F76" s="25"/>
      <c r="G76" s="25"/>
      <c r="H76" s="25"/>
      <c r="I76" s="25"/>
      <c r="J76" s="25"/>
      <c r="K76" s="25"/>
    </row>
    <row r="77" ht="15.75" customHeight="1">
      <c r="A77" s="67"/>
      <c r="B77" s="2"/>
      <c r="C77" s="2"/>
      <c r="D77" s="2"/>
      <c r="E77" s="3"/>
      <c r="F77" s="25"/>
      <c r="G77" s="25"/>
      <c r="H77" s="25"/>
      <c r="I77" s="25"/>
      <c r="J77" s="25"/>
      <c r="K77" s="25"/>
    </row>
    <row r="78" ht="25.5" customHeight="1">
      <c r="A78" s="50" t="s">
        <v>120</v>
      </c>
      <c r="B78" s="2"/>
      <c r="C78" s="2"/>
      <c r="D78" s="2"/>
      <c r="E78" s="3"/>
      <c r="F78" s="25"/>
      <c r="G78" s="25"/>
      <c r="H78" s="25"/>
      <c r="I78" s="25"/>
      <c r="J78" s="25"/>
      <c r="K78" s="25"/>
    </row>
    <row r="79" ht="15.75" customHeight="1">
      <c r="A79" s="51" t="s">
        <v>121</v>
      </c>
      <c r="B79" s="52" t="s">
        <v>122</v>
      </c>
      <c r="C79" s="2"/>
      <c r="D79" s="3"/>
      <c r="E79" s="53" t="s">
        <v>61</v>
      </c>
      <c r="F79" s="25"/>
      <c r="J79" s="25"/>
      <c r="K79" s="25"/>
    </row>
    <row r="80" ht="15.75" customHeight="1">
      <c r="A80" s="99" t="s">
        <v>16</v>
      </c>
      <c r="B80" s="100" t="s">
        <v>123</v>
      </c>
      <c r="C80" s="3"/>
      <c r="D80" s="101">
        <f>(1/12*C81)</f>
        <v>0.004625</v>
      </c>
      <c r="E80" s="102">
        <f>ROUND(SUM($E$43,$E$49,$E$57,$E$71)*D80,2)</f>
        <v>16.47</v>
      </c>
      <c r="F80" s="25"/>
      <c r="G80" s="103"/>
      <c r="H80" s="25"/>
      <c r="I80" s="25"/>
      <c r="J80" s="25"/>
      <c r="K80" s="25"/>
    </row>
    <row r="81" ht="15.75" customHeight="1">
      <c r="A81" s="15"/>
      <c r="B81" s="104" t="s">
        <v>124</v>
      </c>
      <c r="C81" s="105">
        <v>0.0555</v>
      </c>
      <c r="D81" s="15"/>
      <c r="E81" s="15"/>
      <c r="F81" s="25"/>
      <c r="G81" s="106"/>
      <c r="H81" s="25"/>
      <c r="I81" s="25"/>
      <c r="J81" s="25"/>
      <c r="K81" s="25"/>
    </row>
    <row r="82" ht="15.75" customHeight="1">
      <c r="A82" s="86" t="s">
        <v>19</v>
      </c>
      <c r="B82" s="46" t="s">
        <v>125</v>
      </c>
      <c r="C82" s="3"/>
      <c r="D82" s="73">
        <f>D80*D57</f>
        <v>0.00037</v>
      </c>
      <c r="E82" s="74">
        <f>ROUND(SUM($E$43,$E$49,$E$57,$E$71)*D82,2)</f>
        <v>1.32</v>
      </c>
      <c r="F82" s="25"/>
      <c r="G82" s="106"/>
      <c r="H82" s="25"/>
      <c r="I82" s="25"/>
      <c r="J82" s="25"/>
      <c r="K82" s="25"/>
    </row>
    <row r="83" ht="15.75" customHeight="1">
      <c r="A83" s="54" t="s">
        <v>21</v>
      </c>
      <c r="B83" s="78" t="s">
        <v>126</v>
      </c>
      <c r="C83" s="3"/>
      <c r="D83" s="71">
        <v>0.0194</v>
      </c>
      <c r="E83" s="61">
        <f t="shared" ref="E83:E85" si="4">ROUND(SUM($E$43,$E$49,$E$60,$E$71)*D83,2)</f>
        <v>83.48</v>
      </c>
      <c r="F83" s="25"/>
      <c r="G83" s="107"/>
      <c r="H83" s="25"/>
      <c r="I83" s="25"/>
      <c r="J83" s="25"/>
      <c r="K83" s="25"/>
    </row>
    <row r="84" ht="15.75" customHeight="1">
      <c r="A84" s="54" t="s">
        <v>24</v>
      </c>
      <c r="B84" s="70" t="s">
        <v>127</v>
      </c>
      <c r="C84" s="3"/>
      <c r="D84" s="71">
        <f>D60*D83</f>
        <v>0.0071392</v>
      </c>
      <c r="E84" s="61">
        <f t="shared" si="4"/>
        <v>30.72</v>
      </c>
      <c r="F84" s="25"/>
      <c r="G84" s="107"/>
      <c r="H84" s="25"/>
      <c r="I84" s="25"/>
      <c r="J84" s="25"/>
      <c r="K84" s="25"/>
    </row>
    <row r="85" ht="15.75" customHeight="1">
      <c r="A85" s="86" t="s">
        <v>27</v>
      </c>
      <c r="B85" s="46" t="s">
        <v>128</v>
      </c>
      <c r="C85" s="3"/>
      <c r="D85" s="73">
        <v>0.04</v>
      </c>
      <c r="E85" s="61">
        <f t="shared" si="4"/>
        <v>172.13</v>
      </c>
      <c r="F85" s="25"/>
      <c r="G85" s="107"/>
      <c r="H85" s="108"/>
      <c r="I85" s="25"/>
      <c r="J85" s="25"/>
      <c r="K85" s="25"/>
    </row>
    <row r="86" ht="15.75" customHeight="1">
      <c r="A86" s="65" t="s">
        <v>129</v>
      </c>
      <c r="B86" s="2"/>
      <c r="C86" s="3"/>
      <c r="D86" s="109">
        <f t="shared" ref="D86:E86" si="5">SUM(D80:D85)</f>
        <v>0.0715342</v>
      </c>
      <c r="E86" s="66">
        <f t="shared" si="5"/>
        <v>304.12</v>
      </c>
      <c r="F86" s="25"/>
      <c r="G86" s="106"/>
      <c r="H86" s="110"/>
      <c r="I86" s="111"/>
      <c r="J86" s="25"/>
      <c r="K86" s="25"/>
    </row>
    <row r="87" ht="15.75" customHeight="1">
      <c r="A87" s="67"/>
      <c r="B87" s="2"/>
      <c r="C87" s="2"/>
      <c r="D87" s="2"/>
      <c r="E87" s="3"/>
      <c r="F87" s="25"/>
      <c r="G87" s="112"/>
      <c r="H87" s="113"/>
      <c r="I87" s="25"/>
      <c r="J87" s="25"/>
      <c r="K87" s="25"/>
    </row>
    <row r="88" ht="25.5" customHeight="1">
      <c r="A88" s="50" t="s">
        <v>130</v>
      </c>
      <c r="B88" s="2"/>
      <c r="C88" s="2"/>
      <c r="D88" s="2"/>
      <c r="E88" s="3"/>
      <c r="F88" s="25"/>
      <c r="G88" s="114"/>
      <c r="H88" s="25"/>
      <c r="I88" s="25"/>
      <c r="J88" s="25"/>
      <c r="K88" s="25"/>
    </row>
    <row r="89" ht="15.75" customHeight="1">
      <c r="A89" s="51" t="s">
        <v>131</v>
      </c>
      <c r="B89" s="115" t="s">
        <v>132</v>
      </c>
      <c r="C89" s="2"/>
      <c r="D89" s="3"/>
      <c r="E89" s="53" t="s">
        <v>61</v>
      </c>
      <c r="F89" s="25"/>
      <c r="G89" s="112"/>
      <c r="H89" s="25"/>
      <c r="I89" s="25"/>
      <c r="J89" s="25"/>
      <c r="K89" s="25"/>
    </row>
    <row r="90" ht="15.75" customHeight="1">
      <c r="A90" s="54" t="s">
        <v>16</v>
      </c>
      <c r="B90" s="70" t="s">
        <v>133</v>
      </c>
      <c r="C90" s="3"/>
      <c r="D90" s="71">
        <f>D48/12</f>
        <v>0.01008333333</v>
      </c>
      <c r="E90" s="61">
        <f>ROUND((E43+E76+E86+E109)*D90,2)</f>
        <v>47.07</v>
      </c>
      <c r="F90" s="25"/>
      <c r="G90" s="116"/>
      <c r="H90" s="25"/>
      <c r="I90" s="25"/>
      <c r="J90" s="25"/>
      <c r="K90" s="117"/>
    </row>
    <row r="91" ht="15.75" customHeight="1">
      <c r="A91" s="54" t="s">
        <v>19</v>
      </c>
      <c r="B91" s="70" t="s">
        <v>134</v>
      </c>
      <c r="C91" s="3"/>
      <c r="D91" s="71">
        <v>0.0166</v>
      </c>
      <c r="E91" s="61">
        <f>ROUND((E43+E76+E86+E109)*D91,2)</f>
        <v>77.5</v>
      </c>
      <c r="F91" s="25"/>
      <c r="G91" s="116"/>
      <c r="H91" s="25"/>
      <c r="I91" s="25"/>
      <c r="J91" s="25"/>
      <c r="K91" s="117"/>
    </row>
    <row r="92" ht="15.75" customHeight="1">
      <c r="A92" s="86" t="s">
        <v>21</v>
      </c>
      <c r="B92" s="46" t="s">
        <v>135</v>
      </c>
      <c r="C92" s="3"/>
      <c r="D92" s="73">
        <f>(5/30)*(1/12)*3.24%*50%</f>
        <v>0.000225</v>
      </c>
      <c r="E92" s="74">
        <f>ROUND((E43+E76+E86+E109)*D92,2)</f>
        <v>1.05</v>
      </c>
      <c r="F92" s="25"/>
      <c r="G92" s="116"/>
      <c r="H92" s="25"/>
      <c r="I92" s="25"/>
      <c r="J92" s="25"/>
      <c r="K92" s="117"/>
    </row>
    <row r="93" ht="15.75" customHeight="1">
      <c r="A93" s="86" t="s">
        <v>24</v>
      </c>
      <c r="B93" s="46" t="s">
        <v>136</v>
      </c>
      <c r="C93" s="3"/>
      <c r="D93" s="73">
        <f>(15/30)/12*(8%*100%)</f>
        <v>0.003333333333</v>
      </c>
      <c r="E93" s="74">
        <f>ROUND((E43+E76+E86+E109)*D93,2)</f>
        <v>15.56</v>
      </c>
      <c r="F93" s="25"/>
      <c r="G93" s="116"/>
      <c r="H93" s="25"/>
      <c r="I93" s="118"/>
      <c r="J93" s="25"/>
      <c r="K93" s="117"/>
    </row>
    <row r="94" ht="15.75" customHeight="1">
      <c r="A94" s="54" t="s">
        <v>27</v>
      </c>
      <c r="B94" s="46" t="s">
        <v>137</v>
      </c>
      <c r="C94" s="3"/>
      <c r="D94" s="73">
        <f>((1+1/3)/12)*0.03*((4/12))</f>
        <v>0.001111111111</v>
      </c>
      <c r="E94" s="74">
        <f>ROUND((E43+E76+E86+E109)*D94,2)</f>
        <v>5.19</v>
      </c>
      <c r="F94" s="25"/>
      <c r="G94" s="116"/>
      <c r="H94" s="25"/>
      <c r="I94" s="118"/>
      <c r="J94" s="25"/>
      <c r="K94" s="117"/>
    </row>
    <row r="95" ht="15.75" customHeight="1">
      <c r="A95" s="54" t="s">
        <v>36</v>
      </c>
      <c r="B95" s="70" t="s">
        <v>138</v>
      </c>
      <c r="C95" s="3"/>
      <c r="D95" s="71">
        <v>0.0</v>
      </c>
      <c r="E95" s="61">
        <f>ROUND((E43+E76+E86+E109)*D95,2)</f>
        <v>0</v>
      </c>
      <c r="F95" s="25"/>
      <c r="G95" s="116"/>
      <c r="H95" s="25"/>
      <c r="I95" s="25"/>
      <c r="J95" s="25"/>
      <c r="K95" s="119"/>
    </row>
    <row r="96" ht="15.75" customHeight="1">
      <c r="A96" s="65" t="s">
        <v>139</v>
      </c>
      <c r="B96" s="2"/>
      <c r="C96" s="3"/>
      <c r="D96" s="109">
        <f t="shared" ref="D96:E96" si="6">SUM(D90:D95)</f>
        <v>0.03135277778</v>
      </c>
      <c r="E96" s="66">
        <f t="shared" si="6"/>
        <v>146.37</v>
      </c>
      <c r="F96" s="25"/>
      <c r="G96" s="116" t="s">
        <v>140</v>
      </c>
      <c r="H96" s="25"/>
      <c r="I96" s="25"/>
      <c r="J96" s="25"/>
      <c r="K96" s="117"/>
    </row>
    <row r="97" ht="15.75" customHeight="1">
      <c r="A97" s="115"/>
      <c r="B97" s="2"/>
      <c r="C97" s="2"/>
      <c r="D97" s="3"/>
      <c r="E97" s="61"/>
      <c r="F97" s="25"/>
      <c r="G97" s="120"/>
      <c r="H97" s="25"/>
      <c r="I97" s="25"/>
      <c r="J97" s="25"/>
      <c r="K97" s="25"/>
    </row>
    <row r="98" ht="15.75" customHeight="1">
      <c r="A98" s="51" t="s">
        <v>141</v>
      </c>
      <c r="B98" s="52" t="s">
        <v>142</v>
      </c>
      <c r="C98" s="2"/>
      <c r="D98" s="3"/>
      <c r="E98" s="53" t="s">
        <v>61</v>
      </c>
      <c r="F98" s="25"/>
      <c r="G98" s="121"/>
      <c r="H98" s="25"/>
      <c r="I98" s="25"/>
      <c r="J98" s="25"/>
      <c r="K98" s="25"/>
    </row>
    <row r="99" ht="15.75" customHeight="1">
      <c r="A99" s="54" t="s">
        <v>16</v>
      </c>
      <c r="B99" s="70" t="s">
        <v>143</v>
      </c>
      <c r="C99" s="3"/>
      <c r="D99" s="122">
        <v>0.0</v>
      </c>
      <c r="E99" s="61">
        <f>ROUND(+$E$45*D99,2)</f>
        <v>0</v>
      </c>
      <c r="F99" s="25"/>
      <c r="G99" s="112"/>
      <c r="H99" s="25"/>
      <c r="I99" s="25"/>
      <c r="J99" s="25"/>
      <c r="K99" s="25"/>
    </row>
    <row r="100" ht="15.75" customHeight="1">
      <c r="A100" s="65" t="s">
        <v>144</v>
      </c>
      <c r="B100" s="2"/>
      <c r="C100" s="123"/>
      <c r="D100" s="124">
        <f t="shared" ref="D100:E100" si="7">D99</f>
        <v>0</v>
      </c>
      <c r="E100" s="66">
        <f t="shared" si="7"/>
        <v>0</v>
      </c>
      <c r="F100" s="25"/>
      <c r="G100" s="112"/>
      <c r="H100" s="25"/>
      <c r="I100" s="25"/>
      <c r="J100" s="25"/>
      <c r="K100" s="25"/>
    </row>
    <row r="101" ht="15.75" customHeight="1">
      <c r="A101" s="115" t="s">
        <v>145</v>
      </c>
      <c r="B101" s="2"/>
      <c r="C101" s="2"/>
      <c r="D101" s="2"/>
      <c r="E101" s="3"/>
      <c r="F101" s="25"/>
      <c r="G101" s="112"/>
      <c r="H101" s="25"/>
      <c r="I101" s="25"/>
      <c r="J101" s="25"/>
      <c r="K101" s="25"/>
    </row>
    <row r="102" ht="15.75" customHeight="1">
      <c r="A102" s="51">
        <v>4.0</v>
      </c>
      <c r="B102" s="52" t="s">
        <v>146</v>
      </c>
      <c r="C102" s="2"/>
      <c r="D102" s="3"/>
      <c r="E102" s="53" t="s">
        <v>61</v>
      </c>
      <c r="F102" s="25"/>
      <c r="G102" s="112"/>
      <c r="H102" s="25"/>
      <c r="I102" s="25"/>
      <c r="J102" s="25"/>
      <c r="K102" s="25"/>
    </row>
    <row r="103" ht="15.75" customHeight="1">
      <c r="A103" s="54" t="s">
        <v>131</v>
      </c>
      <c r="B103" s="70" t="s">
        <v>132</v>
      </c>
      <c r="C103" s="3"/>
      <c r="D103" s="122">
        <f t="shared" ref="D103:E103" si="8">D96</f>
        <v>0.03135277778</v>
      </c>
      <c r="E103" s="61">
        <f t="shared" si="8"/>
        <v>146.37</v>
      </c>
      <c r="F103" s="25"/>
      <c r="G103" s="112"/>
      <c r="H103" s="25"/>
      <c r="I103" s="25"/>
      <c r="J103" s="25"/>
      <c r="K103" s="25"/>
    </row>
    <row r="104" ht="15.75" customHeight="1">
      <c r="A104" s="54" t="s">
        <v>147</v>
      </c>
      <c r="B104" s="70" t="s">
        <v>142</v>
      </c>
      <c r="C104" s="3"/>
      <c r="D104" s="122">
        <f t="shared" ref="D104:E104" si="9">D100</f>
        <v>0</v>
      </c>
      <c r="E104" s="61">
        <f t="shared" si="9"/>
        <v>0</v>
      </c>
      <c r="F104" s="25"/>
      <c r="G104" s="112"/>
      <c r="H104" s="25"/>
      <c r="I104" s="25"/>
      <c r="J104" s="25"/>
      <c r="K104" s="25"/>
    </row>
    <row r="105" ht="15.75" customHeight="1">
      <c r="A105" s="65" t="s">
        <v>148</v>
      </c>
      <c r="B105" s="2"/>
      <c r="C105" s="3"/>
      <c r="D105" s="125">
        <f>SUM(D103:D104)</f>
        <v>0.03135277778</v>
      </c>
      <c r="E105" s="66">
        <f>SUM(E103+E104)</f>
        <v>146.37</v>
      </c>
      <c r="F105" s="25"/>
      <c r="G105" s="25"/>
      <c r="H105" s="25"/>
      <c r="I105" s="25"/>
      <c r="J105" s="25"/>
      <c r="K105" s="25"/>
    </row>
    <row r="106" ht="15.75" customHeight="1">
      <c r="A106" s="67"/>
      <c r="B106" s="2"/>
      <c r="C106" s="2"/>
      <c r="D106" s="2"/>
      <c r="E106" s="3"/>
      <c r="F106" s="25"/>
      <c r="G106" s="25"/>
      <c r="H106" s="25"/>
      <c r="I106" s="25"/>
      <c r="J106" s="25"/>
      <c r="K106" s="25"/>
    </row>
    <row r="107" ht="25.5" customHeight="1">
      <c r="A107" s="50" t="s">
        <v>149</v>
      </c>
      <c r="B107" s="2"/>
      <c r="C107" s="2"/>
      <c r="D107" s="2"/>
      <c r="E107" s="3"/>
      <c r="F107" s="25"/>
      <c r="G107" s="25"/>
      <c r="H107" s="25"/>
      <c r="I107" s="25"/>
      <c r="J107" s="25"/>
      <c r="K107" s="25"/>
    </row>
    <row r="108" ht="15.75" customHeight="1">
      <c r="A108" s="51">
        <v>5.0</v>
      </c>
      <c r="B108" s="52" t="s">
        <v>150</v>
      </c>
      <c r="C108" s="2"/>
      <c r="D108" s="3"/>
      <c r="E108" s="53" t="s">
        <v>61</v>
      </c>
      <c r="F108" s="25"/>
      <c r="G108" s="25"/>
      <c r="H108" s="25"/>
      <c r="I108" s="25"/>
      <c r="J108" s="25"/>
      <c r="K108" s="25"/>
    </row>
    <row r="109" ht="15.75" customHeight="1">
      <c r="A109" s="54" t="s">
        <v>16</v>
      </c>
      <c r="B109" s="70" t="s">
        <v>151</v>
      </c>
      <c r="C109" s="2"/>
      <c r="D109" s="3"/>
      <c r="E109" s="61">
        <f>UNIFORMES!J24</f>
        <v>61.03166667</v>
      </c>
      <c r="F109" s="25"/>
      <c r="G109" s="25"/>
      <c r="H109" s="25"/>
      <c r="I109" s="25"/>
      <c r="J109" s="25"/>
      <c r="K109" s="25"/>
    </row>
    <row r="110" ht="15.75" customHeight="1">
      <c r="A110" s="54" t="s">
        <v>19</v>
      </c>
      <c r="B110" s="70" t="s">
        <v>152</v>
      </c>
      <c r="C110" s="2"/>
      <c r="D110" s="3"/>
      <c r="E110" s="61">
        <v>0.0</v>
      </c>
      <c r="F110" s="25"/>
      <c r="G110" s="25"/>
      <c r="H110" s="25"/>
      <c r="I110" s="25"/>
      <c r="J110" s="25"/>
      <c r="K110" s="25"/>
    </row>
    <row r="111" ht="15.75" customHeight="1">
      <c r="A111" s="54" t="s">
        <v>21</v>
      </c>
      <c r="B111" s="70" t="s">
        <v>153</v>
      </c>
      <c r="C111" s="2"/>
      <c r="D111" s="3"/>
      <c r="E111" s="61">
        <v>0.0</v>
      </c>
      <c r="F111" s="25"/>
      <c r="G111" s="25"/>
      <c r="H111" s="25"/>
      <c r="I111" s="25"/>
      <c r="J111" s="25"/>
      <c r="K111" s="25"/>
    </row>
    <row r="112" ht="15.75" customHeight="1">
      <c r="A112" s="54" t="s">
        <v>24</v>
      </c>
      <c r="B112" s="70" t="s">
        <v>154</v>
      </c>
      <c r="C112" s="2"/>
      <c r="D112" s="3"/>
      <c r="E112" s="61">
        <v>0.0</v>
      </c>
      <c r="F112" s="25"/>
      <c r="G112" s="25"/>
      <c r="H112" s="25"/>
      <c r="I112" s="25"/>
      <c r="J112" s="25"/>
      <c r="K112" s="25"/>
    </row>
    <row r="113" ht="15.75" customHeight="1">
      <c r="A113" s="65" t="s">
        <v>155</v>
      </c>
      <c r="B113" s="2"/>
      <c r="C113" s="3"/>
      <c r="D113" s="125" t="s">
        <v>141</v>
      </c>
      <c r="E113" s="66">
        <f>SUM(E109:E112)</f>
        <v>61.03166667</v>
      </c>
      <c r="F113" s="25"/>
      <c r="G113" s="25"/>
      <c r="H113" s="25"/>
      <c r="I113" s="25"/>
      <c r="J113" s="25"/>
      <c r="K113" s="25"/>
    </row>
    <row r="114" ht="15.75" customHeight="1">
      <c r="A114" s="35" t="s">
        <v>156</v>
      </c>
      <c r="B114" s="3"/>
      <c r="C114" s="35" t="s">
        <v>144</v>
      </c>
      <c r="D114" s="3"/>
      <c r="E114" s="61">
        <f>SUM(E43+E76+E86+E105+E113)</f>
        <v>4814.841667</v>
      </c>
      <c r="F114" s="25"/>
      <c r="G114" s="25"/>
      <c r="H114" s="25"/>
      <c r="I114" s="25"/>
      <c r="J114" s="25"/>
      <c r="K114" s="25"/>
    </row>
    <row r="115" ht="15.75" customHeight="1">
      <c r="A115" s="126" t="s">
        <v>157</v>
      </c>
      <c r="B115" s="2"/>
      <c r="C115" s="123"/>
      <c r="D115" s="127"/>
      <c r="E115" s="66">
        <f>E114</f>
        <v>4814.841667</v>
      </c>
      <c r="F115" s="25"/>
      <c r="G115" s="25"/>
      <c r="H115" s="25"/>
      <c r="I115" s="25"/>
      <c r="J115" s="25"/>
      <c r="K115" s="25"/>
    </row>
    <row r="116" ht="25.5" customHeight="1">
      <c r="A116" s="115" t="s">
        <v>158</v>
      </c>
      <c r="B116" s="2"/>
      <c r="C116" s="2"/>
      <c r="D116" s="2"/>
      <c r="E116" s="3"/>
      <c r="F116" s="25"/>
      <c r="G116" s="25"/>
      <c r="H116" s="25"/>
      <c r="I116" s="25"/>
      <c r="J116" s="25"/>
      <c r="K116" s="25"/>
    </row>
    <row r="117" ht="15.75" customHeight="1">
      <c r="A117" s="51">
        <v>6.0</v>
      </c>
      <c r="B117" s="52" t="s">
        <v>159</v>
      </c>
      <c r="C117" s="2"/>
      <c r="D117" s="3"/>
      <c r="E117" s="53" t="s">
        <v>61</v>
      </c>
      <c r="F117" s="25"/>
      <c r="G117" s="25"/>
      <c r="H117" s="90"/>
      <c r="I117" s="25"/>
      <c r="J117" s="25"/>
      <c r="K117" s="25"/>
    </row>
    <row r="118" ht="15.75" customHeight="1">
      <c r="A118" s="51" t="s">
        <v>16</v>
      </c>
      <c r="B118" s="128" t="s">
        <v>160</v>
      </c>
      <c r="C118" s="129">
        <v>0.05</v>
      </c>
      <c r="D118" s="3"/>
      <c r="E118" s="61">
        <f>ROUND(E115*C118,2)</f>
        <v>240.74</v>
      </c>
      <c r="F118" s="25"/>
      <c r="G118" s="25"/>
      <c r="H118" s="130"/>
      <c r="I118" s="25"/>
      <c r="J118" s="25"/>
      <c r="K118" s="25"/>
    </row>
    <row r="119" ht="15.75" customHeight="1">
      <c r="A119" s="51" t="s">
        <v>19</v>
      </c>
      <c r="B119" s="131" t="s">
        <v>161</v>
      </c>
      <c r="C119" s="132">
        <v>0.1</v>
      </c>
      <c r="D119" s="3"/>
      <c r="E119" s="74">
        <f>ROUND(C119*(+E115+E118),2)</f>
        <v>505.56</v>
      </c>
      <c r="F119" s="25"/>
      <c r="G119" s="25"/>
      <c r="H119" s="130"/>
      <c r="I119" s="25"/>
      <c r="J119" s="25"/>
      <c r="K119" s="25"/>
    </row>
    <row r="120" ht="24.0" customHeight="1">
      <c r="A120" s="133" t="s">
        <v>21</v>
      </c>
      <c r="B120" s="134" t="s">
        <v>196</v>
      </c>
      <c r="C120" s="3"/>
      <c r="D120" s="94">
        <f>(100-1.65-7.6-5)/100</f>
        <v>0.8575</v>
      </c>
      <c r="E120" s="74">
        <f>+E115+E118+E119</f>
        <v>5561.141667</v>
      </c>
      <c r="F120" s="25"/>
      <c r="G120" s="25"/>
      <c r="H120" s="130"/>
      <c r="I120" s="25"/>
      <c r="J120" s="25"/>
      <c r="K120" s="25"/>
    </row>
    <row r="121" ht="15.75" customHeight="1">
      <c r="A121" s="14"/>
      <c r="B121" s="135" t="s">
        <v>163</v>
      </c>
      <c r="C121" s="136"/>
      <c r="D121" s="137"/>
      <c r="E121" s="138">
        <f>ROUND(E120/D120,2)</f>
        <v>6485.3</v>
      </c>
      <c r="F121" s="25"/>
      <c r="G121" s="25"/>
      <c r="H121" s="130"/>
      <c r="I121" s="25"/>
      <c r="J121" s="25"/>
      <c r="K121" s="25"/>
    </row>
    <row r="122" ht="15.75" customHeight="1">
      <c r="A122" s="14"/>
      <c r="B122" s="139" t="s">
        <v>164</v>
      </c>
      <c r="C122" s="140"/>
      <c r="D122" s="141"/>
      <c r="E122" s="61"/>
      <c r="F122" s="25"/>
      <c r="G122" s="25"/>
      <c r="H122" s="142"/>
      <c r="I122" s="25"/>
      <c r="J122" s="25"/>
      <c r="K122" s="25"/>
    </row>
    <row r="123" ht="15.75" customHeight="1">
      <c r="A123" s="14"/>
      <c r="B123" s="143" t="s">
        <v>165</v>
      </c>
      <c r="C123" s="144"/>
      <c r="D123" s="71">
        <v>0.0165</v>
      </c>
      <c r="E123" s="61">
        <f>ROUND(E121*D123,2)</f>
        <v>107.01</v>
      </c>
      <c r="F123" s="25"/>
      <c r="G123" s="25"/>
      <c r="H123" s="130"/>
      <c r="I123" s="25"/>
      <c r="J123" s="25"/>
      <c r="K123" s="25"/>
    </row>
    <row r="124" ht="15.75" customHeight="1">
      <c r="A124" s="14"/>
      <c r="B124" s="143" t="s">
        <v>166</v>
      </c>
      <c r="C124" s="144"/>
      <c r="D124" s="71">
        <v>0.076</v>
      </c>
      <c r="E124" s="61">
        <f>ROUND(E121*D124,2)</f>
        <v>492.88</v>
      </c>
      <c r="F124" s="25"/>
      <c r="G124" s="25"/>
      <c r="H124" s="130"/>
      <c r="I124" s="25"/>
      <c r="J124" s="25"/>
      <c r="K124" s="25"/>
    </row>
    <row r="125" ht="15.75" customHeight="1">
      <c r="A125" s="14"/>
      <c r="B125" s="145" t="s">
        <v>167</v>
      </c>
      <c r="C125" s="146"/>
      <c r="D125" s="57"/>
      <c r="E125" s="61"/>
      <c r="F125" s="25"/>
      <c r="G125" s="25"/>
      <c r="H125" s="142"/>
      <c r="I125" s="25"/>
      <c r="J125" s="25"/>
      <c r="K125" s="25"/>
    </row>
    <row r="126" ht="15.75" customHeight="1">
      <c r="A126" s="14"/>
      <c r="B126" s="145" t="s">
        <v>168</v>
      </c>
      <c r="C126" s="146"/>
      <c r="D126" s="28"/>
      <c r="E126" s="61"/>
      <c r="F126" s="25"/>
      <c r="G126" s="25"/>
      <c r="H126" s="142"/>
      <c r="I126" s="25"/>
      <c r="J126" s="25"/>
      <c r="K126" s="25"/>
    </row>
    <row r="127" ht="15.75" customHeight="1">
      <c r="A127" s="147"/>
      <c r="B127" s="148" t="s">
        <v>169</v>
      </c>
      <c r="C127" s="149"/>
      <c r="D127" s="150">
        <v>0.05</v>
      </c>
      <c r="E127" s="151">
        <f>ROUND(E121*D127,2)</f>
        <v>324.27</v>
      </c>
      <c r="F127" s="25"/>
      <c r="G127" s="25"/>
      <c r="H127" s="130"/>
      <c r="I127" s="25"/>
      <c r="J127" s="25"/>
      <c r="K127" s="25"/>
    </row>
    <row r="128" ht="15.75" customHeight="1">
      <c r="A128" s="51"/>
      <c r="B128" s="152" t="s">
        <v>170</v>
      </c>
      <c r="C128" s="152"/>
      <c r="D128" s="153">
        <f t="shared" ref="D128:E128" si="10">SUM(D123:D127)</f>
        <v>0.1425</v>
      </c>
      <c r="E128" s="61">
        <f t="shared" si="10"/>
        <v>924.16</v>
      </c>
      <c r="F128" s="25"/>
      <c r="G128" s="25"/>
      <c r="H128" s="130"/>
      <c r="I128" s="25"/>
      <c r="J128" s="25"/>
      <c r="K128" s="25"/>
    </row>
    <row r="129" ht="15.75" customHeight="1">
      <c r="A129" s="154" t="s">
        <v>171</v>
      </c>
      <c r="B129" s="41"/>
      <c r="C129" s="41"/>
      <c r="D129" s="42"/>
      <c r="E129" s="155">
        <f>+E118+E119+E128</f>
        <v>1670.46</v>
      </c>
      <c r="F129" s="25"/>
      <c r="G129" s="25"/>
      <c r="H129" s="130"/>
      <c r="I129" s="25"/>
      <c r="J129" s="25"/>
      <c r="K129" s="25"/>
    </row>
    <row r="130" ht="15.75" customHeight="1">
      <c r="A130" s="35" t="s">
        <v>172</v>
      </c>
      <c r="B130" s="2"/>
      <c r="C130" s="2"/>
      <c r="D130" s="3"/>
      <c r="E130" s="53" t="s">
        <v>61</v>
      </c>
      <c r="F130" s="25"/>
      <c r="G130" s="90"/>
      <c r="H130" s="25"/>
      <c r="I130" s="25"/>
      <c r="J130" s="25"/>
      <c r="K130" s="25"/>
    </row>
    <row r="131" ht="15.75" customHeight="1">
      <c r="A131" s="51" t="s">
        <v>16</v>
      </c>
      <c r="B131" s="52" t="s">
        <v>173</v>
      </c>
      <c r="C131" s="2"/>
      <c r="D131" s="3"/>
      <c r="E131" s="61">
        <f>+E43</f>
        <v>2141.78</v>
      </c>
      <c r="F131" s="25"/>
      <c r="G131" s="156"/>
      <c r="H131" s="25"/>
      <c r="I131" s="25"/>
      <c r="J131" s="25"/>
      <c r="K131" s="25"/>
    </row>
    <row r="132" ht="15.75" customHeight="1">
      <c r="A132" s="51" t="s">
        <v>19</v>
      </c>
      <c r="B132" s="52" t="s">
        <v>174</v>
      </c>
      <c r="C132" s="2"/>
      <c r="D132" s="3"/>
      <c r="E132" s="61">
        <f>E76</f>
        <v>2161.54</v>
      </c>
      <c r="F132" s="25"/>
      <c r="G132" s="156"/>
      <c r="H132" s="25"/>
      <c r="I132" s="25"/>
      <c r="J132" s="25"/>
      <c r="K132" s="25"/>
    </row>
    <row r="133" ht="15.75" customHeight="1">
      <c r="A133" s="51" t="s">
        <v>21</v>
      </c>
      <c r="B133" s="52" t="s">
        <v>175</v>
      </c>
      <c r="C133" s="2"/>
      <c r="D133" s="3"/>
      <c r="E133" s="61">
        <f>E86</f>
        <v>304.12</v>
      </c>
      <c r="F133" s="25"/>
      <c r="G133" s="156"/>
      <c r="H133" s="25"/>
      <c r="I133" s="25"/>
      <c r="J133" s="25"/>
      <c r="K133" s="25"/>
    </row>
    <row r="134" ht="15.75" customHeight="1">
      <c r="A134" s="51" t="s">
        <v>24</v>
      </c>
      <c r="B134" s="52" t="s">
        <v>176</v>
      </c>
      <c r="C134" s="2"/>
      <c r="D134" s="3"/>
      <c r="E134" s="61">
        <f>E105</f>
        <v>146.37</v>
      </c>
      <c r="F134" s="25"/>
      <c r="G134" s="156"/>
      <c r="H134" s="25"/>
      <c r="I134" s="25"/>
      <c r="J134" s="25"/>
      <c r="K134" s="25"/>
    </row>
    <row r="135" ht="15.75" customHeight="1">
      <c r="A135" s="51" t="s">
        <v>27</v>
      </c>
      <c r="B135" s="52" t="s">
        <v>177</v>
      </c>
      <c r="C135" s="2"/>
      <c r="D135" s="3"/>
      <c r="E135" s="61">
        <f>E113</f>
        <v>61.03166667</v>
      </c>
      <c r="F135" s="25"/>
      <c r="G135" s="156"/>
      <c r="H135" s="25"/>
      <c r="I135" s="25"/>
      <c r="J135" s="25"/>
      <c r="K135" s="25"/>
    </row>
    <row r="136" ht="15.75" customHeight="1">
      <c r="A136" s="126" t="s">
        <v>178</v>
      </c>
      <c r="B136" s="2"/>
      <c r="C136" s="2"/>
      <c r="D136" s="3"/>
      <c r="E136" s="66">
        <f>SUM(E131:E135)</f>
        <v>4814.841667</v>
      </c>
      <c r="F136" s="25"/>
      <c r="G136" s="25"/>
      <c r="H136" s="25"/>
      <c r="I136" s="25"/>
      <c r="J136" s="25"/>
      <c r="K136" s="25"/>
    </row>
    <row r="137" ht="15.75" customHeight="1">
      <c r="A137" s="51" t="s">
        <v>36</v>
      </c>
      <c r="B137" s="52" t="s">
        <v>179</v>
      </c>
      <c r="C137" s="2"/>
      <c r="D137" s="3"/>
      <c r="E137" s="61">
        <f>+E129</f>
        <v>1670.46</v>
      </c>
      <c r="F137" s="25"/>
      <c r="G137" s="156"/>
      <c r="H137" s="25"/>
      <c r="I137" s="25"/>
      <c r="J137" s="25"/>
      <c r="K137" s="25"/>
    </row>
    <row r="138" ht="15.75" customHeight="1">
      <c r="A138" s="65" t="s">
        <v>180</v>
      </c>
      <c r="B138" s="2"/>
      <c r="C138" s="2"/>
      <c r="D138" s="3"/>
      <c r="E138" s="66">
        <f>+E136+E137</f>
        <v>6485.301667</v>
      </c>
      <c r="F138" s="25"/>
      <c r="G138" s="25"/>
      <c r="H138" s="25"/>
      <c r="I138" s="25"/>
      <c r="J138" s="25"/>
      <c r="K138" s="25"/>
    </row>
    <row r="139" ht="15.75" customHeight="1">
      <c r="A139" s="157"/>
      <c r="B139" s="158"/>
      <c r="C139" s="158"/>
      <c r="D139" s="158"/>
      <c r="E139" s="159"/>
    </row>
    <row r="140" ht="15.75" customHeight="1">
      <c r="A140" s="95" t="s">
        <v>181</v>
      </c>
      <c r="C140" s="160"/>
      <c r="D140" s="161"/>
      <c r="E140" s="162"/>
    </row>
    <row r="141" ht="15.75" customHeight="1">
      <c r="A141" s="85" t="s">
        <v>182</v>
      </c>
      <c r="B141" s="163" t="s">
        <v>183</v>
      </c>
      <c r="E141" s="164"/>
    </row>
    <row r="142" ht="15.75" customHeight="1">
      <c r="A142" s="85" t="s">
        <v>184</v>
      </c>
      <c r="B142" s="165" t="s">
        <v>185</v>
      </c>
      <c r="E142" s="164"/>
    </row>
    <row r="143" ht="15.75" customHeight="1">
      <c r="A143" s="85" t="s">
        <v>186</v>
      </c>
      <c r="B143" s="165" t="s">
        <v>187</v>
      </c>
      <c r="E143" s="164"/>
    </row>
    <row r="144" ht="15.75" customHeight="1">
      <c r="E144" s="164"/>
    </row>
    <row r="145" ht="15.75" customHeight="1">
      <c r="E145" s="164"/>
    </row>
    <row r="146" ht="15.75" customHeight="1">
      <c r="E146" s="164"/>
    </row>
    <row r="147" ht="15.75" customHeight="1">
      <c r="E147" s="164"/>
    </row>
    <row r="148" ht="15.75" customHeight="1">
      <c r="E148" s="164"/>
    </row>
    <row r="149" ht="15.75" customHeight="1">
      <c r="E149" s="164"/>
    </row>
    <row r="150" ht="15.75" customHeight="1">
      <c r="E150" s="164"/>
    </row>
    <row r="151" ht="15.75" customHeight="1">
      <c r="E151" s="164"/>
    </row>
    <row r="152" ht="15.75" customHeight="1">
      <c r="E152" s="164"/>
    </row>
    <row r="153" ht="15.75" customHeight="1">
      <c r="E153" s="164"/>
    </row>
    <row r="154" ht="15.75" customHeight="1">
      <c r="E154" s="164"/>
    </row>
    <row r="155" ht="15.75" customHeight="1">
      <c r="E155" s="164"/>
    </row>
    <row r="156" ht="15.75" customHeight="1">
      <c r="E156" s="164"/>
    </row>
    <row r="157" ht="15.75" customHeight="1">
      <c r="E157" s="164"/>
    </row>
    <row r="158" ht="15.75" customHeight="1">
      <c r="E158" s="164"/>
    </row>
    <row r="159" ht="15.75" customHeight="1">
      <c r="E159" s="164"/>
    </row>
    <row r="160" ht="15.75" customHeight="1">
      <c r="E160" s="164"/>
    </row>
    <row r="161" ht="15.75" customHeight="1">
      <c r="E161" s="164"/>
    </row>
    <row r="162" ht="15.75" customHeight="1">
      <c r="E162" s="164"/>
    </row>
    <row r="163" ht="15.75" customHeight="1">
      <c r="E163" s="164"/>
    </row>
    <row r="164" ht="15.75" customHeight="1">
      <c r="E164" s="164"/>
    </row>
    <row r="165" ht="15.75" customHeight="1">
      <c r="E165" s="164"/>
    </row>
    <row r="166" ht="15.75" customHeight="1">
      <c r="E166" s="164"/>
    </row>
    <row r="167" ht="15.75" customHeight="1">
      <c r="E167" s="164"/>
    </row>
    <row r="168" ht="15.75" customHeight="1">
      <c r="E168" s="164"/>
    </row>
    <row r="169" ht="15.75" customHeight="1">
      <c r="E169" s="164"/>
    </row>
    <row r="170" ht="15.75" customHeight="1">
      <c r="E170" s="164"/>
    </row>
    <row r="171" ht="15.75" customHeight="1">
      <c r="E171" s="164"/>
    </row>
    <row r="172" ht="15.75" customHeight="1">
      <c r="E172" s="164"/>
    </row>
    <row r="173" ht="15.75" customHeight="1">
      <c r="E173" s="164"/>
    </row>
    <row r="174" ht="15.75" customHeight="1">
      <c r="E174" s="164"/>
    </row>
    <row r="175" ht="15.75" customHeight="1">
      <c r="E175" s="164"/>
    </row>
    <row r="176" ht="15.75" customHeight="1">
      <c r="E176" s="164"/>
    </row>
    <row r="177" ht="15.75" customHeight="1">
      <c r="E177" s="164"/>
    </row>
    <row r="178" ht="15.75" customHeight="1">
      <c r="E178" s="164"/>
    </row>
    <row r="179" ht="15.75" customHeight="1">
      <c r="E179" s="164"/>
    </row>
    <row r="180" ht="15.75" customHeight="1">
      <c r="E180" s="164"/>
    </row>
    <row r="181" ht="15.75" customHeight="1">
      <c r="E181" s="164"/>
    </row>
    <row r="182" ht="15.75" customHeight="1">
      <c r="E182" s="164"/>
    </row>
    <row r="183" ht="15.75" customHeight="1">
      <c r="E183" s="164"/>
    </row>
    <row r="184" ht="15.75" customHeight="1">
      <c r="E184" s="164"/>
    </row>
    <row r="185" ht="15.75" customHeight="1">
      <c r="E185" s="164"/>
    </row>
    <row r="186" ht="15.75" customHeight="1">
      <c r="E186" s="164"/>
    </row>
    <row r="187" ht="15.75" customHeight="1">
      <c r="E187" s="164"/>
    </row>
    <row r="188" ht="15.75" customHeight="1">
      <c r="E188" s="164"/>
    </row>
    <row r="189" ht="15.75" customHeight="1">
      <c r="E189" s="164"/>
    </row>
    <row r="190" ht="15.75" customHeight="1">
      <c r="E190" s="164"/>
    </row>
    <row r="191" ht="15.75" customHeight="1">
      <c r="E191" s="164"/>
    </row>
    <row r="192" ht="15.75" customHeight="1">
      <c r="E192" s="164"/>
    </row>
    <row r="193" ht="15.75" customHeight="1">
      <c r="E193" s="164"/>
    </row>
    <row r="194" ht="15.75" customHeight="1">
      <c r="E194" s="164"/>
    </row>
    <row r="195" ht="15.75" customHeight="1">
      <c r="E195" s="164"/>
    </row>
    <row r="196" ht="15.75" customHeight="1">
      <c r="E196" s="164"/>
    </row>
    <row r="197" ht="15.75" customHeight="1">
      <c r="E197" s="164"/>
    </row>
    <row r="198" ht="15.75" customHeight="1">
      <c r="E198" s="164"/>
    </row>
    <row r="199" ht="15.75" customHeight="1">
      <c r="E199" s="164"/>
    </row>
    <row r="200" ht="15.75" customHeight="1">
      <c r="E200" s="164"/>
    </row>
    <row r="201" ht="15.75" customHeight="1">
      <c r="E201" s="164"/>
    </row>
    <row r="202" ht="15.75" customHeight="1">
      <c r="E202" s="164"/>
    </row>
    <row r="203" ht="15.75" customHeight="1">
      <c r="E203" s="164"/>
    </row>
    <row r="204" ht="15.75" customHeight="1">
      <c r="E204" s="164"/>
    </row>
    <row r="205" ht="15.75" customHeight="1">
      <c r="E205" s="164"/>
    </row>
    <row r="206" ht="15.75" customHeight="1">
      <c r="E206" s="164"/>
    </row>
    <row r="207" ht="15.75" customHeight="1">
      <c r="E207" s="164"/>
    </row>
    <row r="208" ht="15.75" customHeight="1">
      <c r="E208" s="164"/>
    </row>
    <row r="209" ht="15.75" customHeight="1">
      <c r="E209" s="164"/>
    </row>
    <row r="210" ht="15.75" customHeight="1">
      <c r="E210" s="164"/>
    </row>
    <row r="211" ht="15.75" customHeight="1">
      <c r="E211" s="164"/>
    </row>
    <row r="212" ht="15.75" customHeight="1">
      <c r="E212" s="164"/>
    </row>
    <row r="213" ht="15.75" customHeight="1">
      <c r="E213" s="164"/>
    </row>
    <row r="214" ht="15.75" customHeight="1">
      <c r="E214" s="164"/>
    </row>
    <row r="215" ht="15.75" customHeight="1">
      <c r="E215" s="164"/>
    </row>
    <row r="216" ht="15.75" customHeight="1">
      <c r="E216" s="164"/>
    </row>
    <row r="217" ht="15.75" customHeight="1">
      <c r="E217" s="164"/>
    </row>
    <row r="218" ht="15.75" customHeight="1">
      <c r="E218" s="164"/>
    </row>
    <row r="219" ht="15.75" customHeight="1">
      <c r="E219" s="164"/>
    </row>
    <row r="220" ht="15.75" customHeight="1">
      <c r="E220" s="164"/>
    </row>
    <row r="221" ht="15.75" customHeight="1">
      <c r="E221" s="164"/>
    </row>
    <row r="222" ht="15.75" customHeight="1">
      <c r="E222" s="164"/>
    </row>
    <row r="223" ht="15.75" customHeight="1">
      <c r="E223" s="164"/>
    </row>
    <row r="224" ht="15.75" customHeight="1">
      <c r="E224" s="164"/>
    </row>
    <row r="225" ht="15.75" customHeight="1">
      <c r="E225" s="164"/>
    </row>
    <row r="226" ht="15.75" customHeight="1">
      <c r="E226" s="164"/>
    </row>
    <row r="227" ht="15.75" customHeight="1">
      <c r="E227" s="164"/>
    </row>
    <row r="228" ht="15.75" customHeight="1">
      <c r="E228" s="164"/>
    </row>
    <row r="229" ht="15.75" customHeight="1">
      <c r="E229" s="164"/>
    </row>
    <row r="230" ht="15.75" customHeight="1">
      <c r="E230" s="164"/>
    </row>
    <row r="231" ht="15.75" customHeight="1">
      <c r="E231" s="164"/>
    </row>
    <row r="232" ht="15.75" customHeight="1">
      <c r="E232" s="164"/>
    </row>
    <row r="233" ht="15.75" customHeight="1">
      <c r="E233" s="164"/>
    </row>
    <row r="234" ht="15.75" customHeight="1">
      <c r="E234" s="164"/>
    </row>
    <row r="235" ht="15.75" customHeight="1">
      <c r="E235" s="164"/>
    </row>
    <row r="236" ht="15.75" customHeight="1">
      <c r="E236" s="164"/>
    </row>
    <row r="237" ht="15.75" customHeight="1">
      <c r="E237" s="164"/>
    </row>
    <row r="238" ht="15.75" customHeight="1">
      <c r="E238" s="164"/>
    </row>
    <row r="239" ht="15.75" customHeight="1">
      <c r="E239" s="164"/>
    </row>
    <row r="240" ht="15.75" customHeight="1">
      <c r="E240" s="164"/>
    </row>
    <row r="241" ht="15.75" customHeight="1">
      <c r="E241" s="164"/>
    </row>
    <row r="242" ht="15.75" customHeight="1">
      <c r="E242" s="164"/>
    </row>
    <row r="243" ht="15.75" customHeight="1">
      <c r="E243" s="164"/>
    </row>
    <row r="244" ht="15.75" customHeight="1">
      <c r="E244" s="164"/>
    </row>
    <row r="245" ht="15.75" customHeight="1">
      <c r="E245" s="164"/>
    </row>
    <row r="246" ht="15.75" customHeight="1">
      <c r="E246" s="164"/>
    </row>
    <row r="247" ht="15.75" customHeight="1">
      <c r="E247" s="164"/>
    </row>
    <row r="248" ht="15.75" customHeight="1">
      <c r="E248" s="164"/>
    </row>
    <row r="249" ht="15.75" customHeight="1">
      <c r="E249" s="164"/>
    </row>
    <row r="250" ht="15.75" customHeight="1">
      <c r="E250" s="164"/>
    </row>
    <row r="251" ht="15.75" customHeight="1">
      <c r="E251" s="164"/>
    </row>
    <row r="252" ht="15.75" customHeight="1">
      <c r="E252" s="164"/>
    </row>
    <row r="253" ht="15.75" customHeight="1">
      <c r="E253" s="164"/>
    </row>
    <row r="254" ht="15.75" customHeight="1">
      <c r="E254" s="164"/>
    </row>
    <row r="255" ht="15.75" customHeight="1">
      <c r="E255" s="164"/>
    </row>
    <row r="256" ht="15.75" customHeight="1">
      <c r="E256" s="164"/>
    </row>
    <row r="257" ht="15.75" customHeight="1">
      <c r="E257" s="164"/>
    </row>
    <row r="258" ht="15.75" customHeight="1">
      <c r="E258" s="164"/>
    </row>
    <row r="259" ht="15.75" customHeight="1">
      <c r="E259" s="164"/>
    </row>
    <row r="260" ht="15.75" customHeight="1">
      <c r="E260" s="164"/>
    </row>
    <row r="261" ht="15.75" customHeight="1">
      <c r="E261" s="164"/>
    </row>
    <row r="262" ht="15.75" customHeight="1">
      <c r="E262" s="164"/>
    </row>
    <row r="263" ht="15.75" customHeight="1">
      <c r="E263" s="164"/>
    </row>
    <row r="264" ht="15.75" customHeight="1">
      <c r="E264" s="164"/>
    </row>
    <row r="265" ht="15.75" customHeight="1">
      <c r="E265" s="164"/>
    </row>
    <row r="266" ht="15.75" customHeight="1">
      <c r="E266" s="164"/>
    </row>
    <row r="267" ht="15.75" customHeight="1">
      <c r="E267" s="164"/>
    </row>
    <row r="268" ht="15.75" customHeight="1">
      <c r="E268" s="164"/>
    </row>
    <row r="269" ht="15.75" customHeight="1">
      <c r="E269" s="164"/>
    </row>
    <row r="270" ht="15.75" customHeight="1">
      <c r="E270" s="164"/>
    </row>
    <row r="271" ht="15.75" customHeight="1">
      <c r="E271" s="164"/>
    </row>
    <row r="272" ht="15.75" customHeight="1">
      <c r="E272" s="164"/>
    </row>
    <row r="273" ht="15.75" customHeight="1">
      <c r="E273" s="164"/>
    </row>
    <row r="274" ht="15.75" customHeight="1">
      <c r="E274" s="164"/>
    </row>
    <row r="275" ht="15.75" customHeight="1">
      <c r="E275" s="164"/>
    </row>
    <row r="276" ht="15.75" customHeight="1">
      <c r="E276" s="164"/>
    </row>
    <row r="277" ht="15.75" customHeight="1">
      <c r="E277" s="164"/>
    </row>
    <row r="278" ht="15.75" customHeight="1">
      <c r="E278" s="164"/>
    </row>
    <row r="279" ht="15.75" customHeight="1">
      <c r="E279" s="164"/>
    </row>
    <row r="280" ht="15.75" customHeight="1">
      <c r="E280" s="164"/>
    </row>
    <row r="281" ht="15.75" customHeight="1">
      <c r="E281" s="164"/>
    </row>
    <row r="282" ht="15.75" customHeight="1">
      <c r="E282" s="164"/>
    </row>
    <row r="283" ht="15.75" customHeight="1">
      <c r="E283" s="164"/>
    </row>
    <row r="284" ht="15.75" customHeight="1">
      <c r="E284" s="164"/>
    </row>
    <row r="285" ht="15.75" customHeight="1">
      <c r="E285" s="164"/>
    </row>
    <row r="286" ht="15.75" customHeight="1">
      <c r="E286" s="164"/>
    </row>
    <row r="287" ht="15.75" customHeight="1">
      <c r="E287" s="164"/>
    </row>
    <row r="288" ht="15.75" customHeight="1">
      <c r="E288" s="164"/>
    </row>
    <row r="289" ht="15.75" customHeight="1">
      <c r="E289" s="164"/>
    </row>
    <row r="290" ht="15.75" customHeight="1">
      <c r="E290" s="164"/>
    </row>
    <row r="291" ht="15.75" customHeight="1">
      <c r="E291" s="164"/>
    </row>
    <row r="292" ht="15.75" customHeight="1">
      <c r="E292" s="164"/>
    </row>
    <row r="293" ht="15.75" customHeight="1">
      <c r="E293" s="164"/>
    </row>
    <row r="294" ht="15.75" customHeight="1">
      <c r="E294" s="164"/>
    </row>
    <row r="295" ht="15.75" customHeight="1">
      <c r="E295" s="164"/>
    </row>
    <row r="296" ht="15.75" customHeight="1">
      <c r="E296" s="164"/>
    </row>
    <row r="297" ht="15.75" customHeight="1">
      <c r="E297" s="164"/>
    </row>
    <row r="298" ht="15.75" customHeight="1">
      <c r="E298" s="164"/>
    </row>
    <row r="299" ht="15.75" customHeight="1">
      <c r="E299" s="164"/>
    </row>
    <row r="300" ht="15.75" customHeight="1">
      <c r="E300" s="164"/>
    </row>
    <row r="301" ht="15.75" customHeight="1">
      <c r="E301" s="164"/>
    </row>
    <row r="302" ht="15.75" customHeight="1">
      <c r="E302" s="164"/>
    </row>
    <row r="303" ht="15.75" customHeight="1">
      <c r="E303" s="164"/>
    </row>
    <row r="304" ht="15.75" customHeight="1">
      <c r="E304" s="164"/>
    </row>
    <row r="305" ht="15.75" customHeight="1">
      <c r="E305" s="164"/>
    </row>
    <row r="306" ht="15.75" customHeight="1">
      <c r="E306" s="164"/>
    </row>
    <row r="307" ht="15.75" customHeight="1">
      <c r="E307" s="164"/>
    </row>
    <row r="308" ht="15.75" customHeight="1">
      <c r="E308" s="164"/>
    </row>
    <row r="309" ht="15.75" customHeight="1">
      <c r="E309" s="164"/>
    </row>
    <row r="310" ht="15.75" customHeight="1">
      <c r="E310" s="164"/>
    </row>
    <row r="311" ht="15.75" customHeight="1">
      <c r="E311" s="164"/>
    </row>
    <row r="312" ht="15.75" customHeight="1">
      <c r="E312" s="164"/>
    </row>
    <row r="313" ht="15.75" customHeight="1">
      <c r="E313" s="164"/>
    </row>
    <row r="314" ht="15.75" customHeight="1">
      <c r="E314" s="164"/>
    </row>
    <row r="315" ht="15.75" customHeight="1">
      <c r="E315" s="164"/>
    </row>
    <row r="316" ht="15.75" customHeight="1">
      <c r="E316" s="164"/>
    </row>
    <row r="317" ht="15.75" customHeight="1">
      <c r="E317" s="164"/>
    </row>
    <row r="318" ht="15.75" customHeight="1">
      <c r="E318" s="164"/>
    </row>
    <row r="319" ht="15.75" customHeight="1">
      <c r="E319" s="164"/>
    </row>
    <row r="320" ht="15.75" customHeight="1">
      <c r="E320" s="164"/>
    </row>
    <row r="321" ht="15.75" customHeight="1">
      <c r="E321" s="164"/>
    </row>
    <row r="322" ht="15.75" customHeight="1">
      <c r="E322" s="164"/>
    </row>
    <row r="323" ht="15.75" customHeight="1">
      <c r="E323" s="164"/>
    </row>
    <row r="324" ht="15.75" customHeight="1">
      <c r="E324" s="164"/>
    </row>
    <row r="325" ht="15.75" customHeight="1">
      <c r="E325" s="164"/>
    </row>
    <row r="326" ht="15.75" customHeight="1">
      <c r="E326" s="164"/>
    </row>
    <row r="327" ht="15.75" customHeight="1">
      <c r="E327" s="164"/>
    </row>
    <row r="328" ht="15.75" customHeight="1">
      <c r="E328" s="164"/>
    </row>
    <row r="329" ht="15.75" customHeight="1">
      <c r="E329" s="164"/>
    </row>
    <row r="330" ht="15.75" customHeight="1">
      <c r="E330" s="164"/>
    </row>
    <row r="331" ht="15.75" customHeight="1">
      <c r="E331" s="164"/>
    </row>
    <row r="332" ht="15.75" customHeight="1">
      <c r="E332" s="164"/>
    </row>
    <row r="333" ht="15.75" customHeight="1">
      <c r="E333" s="164"/>
    </row>
    <row r="334" ht="15.75" customHeight="1">
      <c r="E334" s="164"/>
    </row>
    <row r="335" ht="15.75" customHeight="1">
      <c r="E335" s="164"/>
    </row>
    <row r="336" ht="15.75" customHeight="1">
      <c r="E336" s="164"/>
    </row>
    <row r="337" ht="15.75" customHeight="1">
      <c r="E337" s="164"/>
    </row>
    <row r="338" ht="15.75" customHeight="1">
      <c r="E338" s="164"/>
    </row>
    <row r="339" ht="15.75" customHeight="1">
      <c r="E339" s="164"/>
    </row>
    <row r="340" ht="15.75" customHeight="1">
      <c r="E340" s="164"/>
    </row>
    <row r="341" ht="15.75" customHeight="1">
      <c r="E341" s="164"/>
    </row>
    <row r="342" ht="15.75" customHeight="1">
      <c r="E342" s="164"/>
    </row>
    <row r="343" ht="15.75" customHeight="1">
      <c r="E343" s="164"/>
    </row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25">
    <mergeCell ref="A1:E1"/>
    <mergeCell ref="A2:E2"/>
    <mergeCell ref="A3:E3"/>
    <mergeCell ref="C4:E4"/>
    <mergeCell ref="C5:E5"/>
    <mergeCell ref="C6:E6"/>
    <mergeCell ref="C7:E7"/>
    <mergeCell ref="C8:E8"/>
    <mergeCell ref="A9:E9"/>
    <mergeCell ref="C10:E10"/>
    <mergeCell ref="C11:E11"/>
    <mergeCell ref="C12:E12"/>
    <mergeCell ref="C13:E13"/>
    <mergeCell ref="C14:E14"/>
    <mergeCell ref="C15:E15"/>
    <mergeCell ref="A16:E16"/>
    <mergeCell ref="C17:E17"/>
    <mergeCell ref="C18:E18"/>
    <mergeCell ref="C19:E19"/>
    <mergeCell ref="C20:E20"/>
    <mergeCell ref="A21:E21"/>
    <mergeCell ref="C22:E22"/>
    <mergeCell ref="C23:E23"/>
    <mergeCell ref="C24:E24"/>
    <mergeCell ref="C25:E25"/>
    <mergeCell ref="C26:E26"/>
    <mergeCell ref="A27:E27"/>
    <mergeCell ref="A28:E28"/>
    <mergeCell ref="A29:E29"/>
    <mergeCell ref="A30:D30"/>
    <mergeCell ref="C31:E31"/>
    <mergeCell ref="C32:E32"/>
    <mergeCell ref="B33:D33"/>
    <mergeCell ref="C34:E34"/>
    <mergeCell ref="C35:E35"/>
    <mergeCell ref="A36:E36"/>
    <mergeCell ref="B37:D37"/>
    <mergeCell ref="C41:D41"/>
    <mergeCell ref="C42:D42"/>
    <mergeCell ref="A43:D43"/>
    <mergeCell ref="A44:E44"/>
    <mergeCell ref="A45:E45"/>
    <mergeCell ref="B46:D46"/>
    <mergeCell ref="B47:C47"/>
    <mergeCell ref="B48:C48"/>
    <mergeCell ref="A49:C49"/>
    <mergeCell ref="A50:E50"/>
    <mergeCell ref="B51:D51"/>
    <mergeCell ref="B52:C52"/>
    <mergeCell ref="A96:C96"/>
    <mergeCell ref="A97:D97"/>
    <mergeCell ref="B98:D98"/>
    <mergeCell ref="B99:C99"/>
    <mergeCell ref="A100:C100"/>
    <mergeCell ref="A101:E101"/>
    <mergeCell ref="B102:D102"/>
    <mergeCell ref="B103:C103"/>
    <mergeCell ref="B104:C104"/>
    <mergeCell ref="A105:C105"/>
    <mergeCell ref="A106:E106"/>
    <mergeCell ref="A107:E107"/>
    <mergeCell ref="B108:D108"/>
    <mergeCell ref="B109:D109"/>
    <mergeCell ref="B110:D110"/>
    <mergeCell ref="B111:D111"/>
    <mergeCell ref="B112:D112"/>
    <mergeCell ref="A113:C113"/>
    <mergeCell ref="A114:B114"/>
    <mergeCell ref="C114:D114"/>
    <mergeCell ref="A115:C115"/>
    <mergeCell ref="A116:E116"/>
    <mergeCell ref="B117:D117"/>
    <mergeCell ref="C118:D118"/>
    <mergeCell ref="C119:D119"/>
    <mergeCell ref="A120:A127"/>
    <mergeCell ref="B120:C120"/>
    <mergeCell ref="A129:D129"/>
    <mergeCell ref="B137:D137"/>
    <mergeCell ref="A138:D138"/>
    <mergeCell ref="A130:D130"/>
    <mergeCell ref="B131:D131"/>
    <mergeCell ref="B132:D132"/>
    <mergeCell ref="B133:D133"/>
    <mergeCell ref="B134:D134"/>
    <mergeCell ref="B135:D135"/>
    <mergeCell ref="A136:D136"/>
    <mergeCell ref="B53:C53"/>
    <mergeCell ref="B54:C54"/>
    <mergeCell ref="B55:C55"/>
    <mergeCell ref="B56:C56"/>
    <mergeCell ref="B57:C57"/>
    <mergeCell ref="B58:C58"/>
    <mergeCell ref="B59:C59"/>
    <mergeCell ref="A60:C60"/>
    <mergeCell ref="A64:D64"/>
    <mergeCell ref="A67:D67"/>
    <mergeCell ref="G67:L68"/>
    <mergeCell ref="B69:C69"/>
    <mergeCell ref="A71:C71"/>
    <mergeCell ref="A72:E72"/>
    <mergeCell ref="B79:D79"/>
    <mergeCell ref="B80:C80"/>
    <mergeCell ref="D80:D81"/>
    <mergeCell ref="E80:E81"/>
    <mergeCell ref="B73:D73"/>
    <mergeCell ref="B74:D74"/>
    <mergeCell ref="B75:D75"/>
    <mergeCell ref="A76:D76"/>
    <mergeCell ref="A77:E77"/>
    <mergeCell ref="A78:E78"/>
    <mergeCell ref="A80:A81"/>
    <mergeCell ref="B82:C82"/>
    <mergeCell ref="B83:C83"/>
    <mergeCell ref="B84:C84"/>
    <mergeCell ref="B85:C85"/>
    <mergeCell ref="A86:C86"/>
    <mergeCell ref="A87:E87"/>
    <mergeCell ref="A88:E88"/>
    <mergeCell ref="B89:D89"/>
    <mergeCell ref="B90:C90"/>
    <mergeCell ref="B91:C91"/>
    <mergeCell ref="B92:C92"/>
    <mergeCell ref="B93:C93"/>
    <mergeCell ref="B94:C94"/>
    <mergeCell ref="B95:C95"/>
  </mergeCells>
  <hyperlinks>
    <hyperlink r:id="rId1" ref="B141"/>
    <hyperlink r:id="rId2" ref="B142"/>
    <hyperlink r:id="rId3" ref="B143"/>
  </hyperlinks>
  <printOptions/>
  <pageMargins bottom="0.590277777777778" footer="0.0" header="0.0" left="0.511805555555555" right="0.511805555555555" top="0.590277777777778"/>
  <pageSetup paperSize="8" orientation="portrait"/>
  <rowBreaks count="1" manualBreakCount="1">
    <brk id="71" man="1"/>
  </rowBreaks>
  <colBreaks count="1" manualBreakCount="1">
    <brk id="6" man="1"/>
  </colBreak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4.88"/>
    <col customWidth="1" min="2" max="2" width="56.88"/>
    <col customWidth="1" min="3" max="5" width="18.13"/>
    <col customWidth="1" min="6" max="6" width="2.38"/>
    <col customWidth="1" min="7" max="7" width="15.0"/>
    <col customWidth="1" min="8" max="8" width="12.88"/>
    <col customWidth="1" min="9" max="10" width="7.63"/>
    <col customWidth="1" min="11" max="11" width="9.75"/>
    <col customWidth="1" min="12" max="26" width="7.63"/>
  </cols>
  <sheetData>
    <row r="1" ht="42.75" customHeight="1">
      <c r="A1" s="24" t="s">
        <v>197</v>
      </c>
      <c r="B1" s="2"/>
      <c r="C1" s="2"/>
      <c r="D1" s="2"/>
      <c r="E1" s="3"/>
      <c r="F1" s="25"/>
      <c r="G1" s="25"/>
      <c r="H1" s="25"/>
      <c r="I1" s="25"/>
      <c r="J1" s="25"/>
      <c r="K1" s="25"/>
    </row>
    <row r="2" ht="15.75" customHeight="1">
      <c r="A2" s="26"/>
      <c r="B2" s="2"/>
      <c r="C2" s="2"/>
      <c r="D2" s="2"/>
      <c r="E2" s="3"/>
      <c r="F2" s="25"/>
      <c r="G2" s="25"/>
      <c r="H2" s="25"/>
      <c r="I2" s="25"/>
      <c r="J2" s="25"/>
      <c r="K2" s="25"/>
    </row>
    <row r="3" ht="15.75" customHeight="1">
      <c r="A3" s="27" t="s">
        <v>15</v>
      </c>
      <c r="B3" s="2"/>
      <c r="C3" s="2"/>
      <c r="D3" s="2"/>
      <c r="E3" s="3"/>
      <c r="F3" s="25"/>
      <c r="G3" s="25"/>
      <c r="H3" s="25"/>
      <c r="I3" s="25"/>
      <c r="J3" s="25"/>
      <c r="K3" s="25"/>
    </row>
    <row r="4" ht="15.75" customHeight="1">
      <c r="A4" s="28" t="s">
        <v>16</v>
      </c>
      <c r="B4" s="29" t="s">
        <v>17</v>
      </c>
      <c r="C4" s="30" t="s">
        <v>18</v>
      </c>
      <c r="D4" s="2"/>
      <c r="E4" s="3"/>
      <c r="F4" s="25"/>
      <c r="G4" s="25"/>
      <c r="H4" s="25"/>
      <c r="I4" s="25"/>
      <c r="J4" s="25"/>
      <c r="K4" s="25"/>
    </row>
    <row r="5" ht="15.75" customHeight="1">
      <c r="A5" s="28" t="s">
        <v>19</v>
      </c>
      <c r="B5" s="29" t="s">
        <v>20</v>
      </c>
      <c r="C5" s="30" t="s">
        <v>18</v>
      </c>
      <c r="D5" s="2"/>
      <c r="E5" s="3"/>
      <c r="F5" s="25"/>
      <c r="G5" s="25"/>
      <c r="H5" s="25"/>
      <c r="I5" s="25"/>
      <c r="J5" s="25"/>
      <c r="K5" s="25"/>
    </row>
    <row r="6" ht="15.75" customHeight="1">
      <c r="A6" s="28" t="s">
        <v>21</v>
      </c>
      <c r="B6" s="29" t="s">
        <v>22</v>
      </c>
      <c r="C6" s="31" t="s">
        <v>23</v>
      </c>
      <c r="D6" s="2"/>
      <c r="E6" s="3"/>
      <c r="F6" s="25"/>
      <c r="G6" s="25"/>
      <c r="H6" s="25"/>
      <c r="I6" s="25"/>
      <c r="J6" s="25"/>
      <c r="K6" s="25"/>
    </row>
    <row r="7" ht="15.75" customHeight="1">
      <c r="A7" s="28" t="s">
        <v>24</v>
      </c>
      <c r="B7" s="29" t="s">
        <v>25</v>
      </c>
      <c r="C7" s="31" t="s">
        <v>26</v>
      </c>
      <c r="D7" s="2"/>
      <c r="E7" s="3"/>
      <c r="F7" s="25"/>
      <c r="G7" s="25"/>
      <c r="H7" s="25"/>
      <c r="I7" s="25"/>
      <c r="J7" s="25"/>
      <c r="K7" s="25"/>
    </row>
    <row r="8" ht="15.75" customHeight="1">
      <c r="A8" s="28" t="s">
        <v>27</v>
      </c>
      <c r="B8" s="29" t="s">
        <v>28</v>
      </c>
      <c r="C8" s="32" t="s">
        <v>29</v>
      </c>
      <c r="D8" s="2"/>
      <c r="E8" s="3"/>
      <c r="F8" s="25"/>
      <c r="G8" s="25"/>
      <c r="H8" s="25"/>
      <c r="I8" s="25"/>
      <c r="J8" s="25"/>
      <c r="K8" s="25"/>
    </row>
    <row r="9" ht="15.75" customHeight="1">
      <c r="A9" s="27" t="s">
        <v>30</v>
      </c>
      <c r="B9" s="2"/>
      <c r="C9" s="2"/>
      <c r="D9" s="2"/>
      <c r="E9" s="3"/>
      <c r="F9" s="25"/>
      <c r="G9" s="25"/>
      <c r="H9" s="25"/>
      <c r="I9" s="25"/>
      <c r="J9" s="25"/>
      <c r="K9" s="25"/>
    </row>
    <row r="10" ht="15.75" customHeight="1">
      <c r="A10" s="28" t="s">
        <v>16</v>
      </c>
      <c r="B10" s="29" t="s">
        <v>31</v>
      </c>
      <c r="C10" s="33" t="s">
        <v>18</v>
      </c>
      <c r="D10" s="2"/>
      <c r="E10" s="3"/>
      <c r="F10" s="25"/>
      <c r="G10" s="25"/>
      <c r="H10" s="25"/>
      <c r="I10" s="25"/>
      <c r="J10" s="25"/>
      <c r="K10" s="25"/>
    </row>
    <row r="11" ht="15.75" customHeight="1">
      <c r="A11" s="28" t="s">
        <v>19</v>
      </c>
      <c r="B11" s="29" t="s">
        <v>32</v>
      </c>
      <c r="C11" s="30" t="s">
        <v>18</v>
      </c>
      <c r="D11" s="2"/>
      <c r="E11" s="3"/>
      <c r="F11" s="25"/>
      <c r="G11" s="25"/>
      <c r="H11" s="25"/>
      <c r="I11" s="25"/>
      <c r="J11" s="25"/>
      <c r="K11" s="25"/>
    </row>
    <row r="12" ht="15.75" customHeight="1">
      <c r="A12" s="28" t="s">
        <v>21</v>
      </c>
      <c r="B12" s="29" t="s">
        <v>33</v>
      </c>
      <c r="C12" s="30" t="s">
        <v>18</v>
      </c>
      <c r="D12" s="2"/>
      <c r="E12" s="3"/>
      <c r="F12" s="25"/>
      <c r="G12" s="25"/>
      <c r="H12" s="25"/>
      <c r="I12" s="25"/>
      <c r="J12" s="25"/>
      <c r="K12" s="25"/>
    </row>
    <row r="13" ht="15.75" customHeight="1">
      <c r="A13" s="28" t="s">
        <v>24</v>
      </c>
      <c r="B13" s="29" t="s">
        <v>34</v>
      </c>
      <c r="C13" s="30" t="s">
        <v>18</v>
      </c>
      <c r="D13" s="2"/>
      <c r="E13" s="3"/>
      <c r="F13" s="25"/>
      <c r="G13" s="25"/>
      <c r="H13" s="25"/>
      <c r="I13" s="25"/>
      <c r="J13" s="25"/>
      <c r="K13" s="25"/>
    </row>
    <row r="14" ht="15.75" customHeight="1">
      <c r="A14" s="28" t="s">
        <v>27</v>
      </c>
      <c r="B14" s="29" t="s">
        <v>35</v>
      </c>
      <c r="C14" s="30" t="s">
        <v>18</v>
      </c>
      <c r="D14" s="2"/>
      <c r="E14" s="3"/>
      <c r="F14" s="25"/>
      <c r="G14" s="25"/>
      <c r="H14" s="25"/>
      <c r="I14" s="25"/>
      <c r="J14" s="25"/>
      <c r="K14" s="25"/>
    </row>
    <row r="15" ht="15.75" customHeight="1">
      <c r="A15" s="28" t="s">
        <v>36</v>
      </c>
      <c r="B15" s="29" t="s">
        <v>37</v>
      </c>
      <c r="C15" s="30" t="s">
        <v>38</v>
      </c>
      <c r="D15" s="2"/>
      <c r="E15" s="3"/>
      <c r="F15" s="25"/>
      <c r="G15" s="25"/>
      <c r="H15" s="25"/>
      <c r="I15" s="25"/>
      <c r="J15" s="25"/>
      <c r="K15" s="25"/>
    </row>
    <row r="16" ht="15.75" customHeight="1">
      <c r="A16" s="27" t="s">
        <v>39</v>
      </c>
      <c r="B16" s="2"/>
      <c r="C16" s="2"/>
      <c r="D16" s="2"/>
      <c r="E16" s="3"/>
      <c r="F16" s="25"/>
      <c r="G16" s="25"/>
      <c r="H16" s="25"/>
      <c r="I16" s="25"/>
      <c r="J16" s="25"/>
      <c r="K16" s="25"/>
    </row>
    <row r="17" ht="15.0" customHeight="1">
      <c r="A17" s="28" t="s">
        <v>16</v>
      </c>
      <c r="B17" s="29" t="s">
        <v>40</v>
      </c>
      <c r="C17" s="33" t="s">
        <v>41</v>
      </c>
      <c r="D17" s="2"/>
      <c r="E17" s="3"/>
      <c r="F17" s="25"/>
      <c r="G17" s="25"/>
      <c r="H17" s="25"/>
      <c r="I17" s="25"/>
      <c r="J17" s="25"/>
      <c r="K17" s="25"/>
    </row>
    <row r="18" ht="15.75" customHeight="1">
      <c r="A18" s="28" t="s">
        <v>19</v>
      </c>
      <c r="B18" s="29" t="s">
        <v>42</v>
      </c>
      <c r="C18" s="30" t="s">
        <v>43</v>
      </c>
      <c r="D18" s="2"/>
      <c r="E18" s="3"/>
      <c r="F18" s="25"/>
      <c r="G18" s="25"/>
      <c r="H18" s="25"/>
      <c r="I18" s="25"/>
      <c r="J18" s="25"/>
      <c r="K18" s="25"/>
    </row>
    <row r="19" ht="15.75" customHeight="1">
      <c r="A19" s="28" t="s">
        <v>21</v>
      </c>
      <c r="B19" s="29" t="s">
        <v>44</v>
      </c>
      <c r="C19" s="34">
        <v>45678.0</v>
      </c>
      <c r="D19" s="2"/>
      <c r="E19" s="3"/>
      <c r="F19" s="25"/>
      <c r="G19" s="25"/>
      <c r="H19" s="25"/>
      <c r="I19" s="25"/>
      <c r="J19" s="25"/>
      <c r="K19" s="25"/>
    </row>
    <row r="20" ht="15.75" customHeight="1">
      <c r="A20" s="28" t="s">
        <v>24</v>
      </c>
      <c r="B20" s="29" t="s">
        <v>198</v>
      </c>
      <c r="C20" s="30">
        <v>12.0</v>
      </c>
      <c r="D20" s="2"/>
      <c r="E20" s="3"/>
      <c r="F20" s="25"/>
      <c r="G20" s="25"/>
      <c r="H20" s="25"/>
      <c r="I20" s="25"/>
      <c r="J20" s="25"/>
      <c r="K20" s="25"/>
    </row>
    <row r="21" ht="15.75" customHeight="1">
      <c r="A21" s="27" t="s">
        <v>46</v>
      </c>
      <c r="B21" s="2"/>
      <c r="C21" s="2"/>
      <c r="D21" s="2"/>
      <c r="E21" s="3"/>
      <c r="F21" s="25"/>
      <c r="G21" s="25"/>
      <c r="H21" s="25"/>
      <c r="I21" s="25"/>
      <c r="J21" s="25"/>
      <c r="K21" s="25"/>
    </row>
    <row r="22" ht="15.0" customHeight="1">
      <c r="A22" s="28" t="s">
        <v>16</v>
      </c>
      <c r="B22" s="29" t="s">
        <v>47</v>
      </c>
      <c r="C22" s="35" t="s">
        <v>190</v>
      </c>
      <c r="D22" s="2"/>
      <c r="E22" s="3"/>
      <c r="F22" s="25"/>
      <c r="G22" s="25"/>
      <c r="H22" s="25"/>
      <c r="I22" s="25"/>
      <c r="J22" s="25"/>
      <c r="K22" s="25"/>
    </row>
    <row r="23" ht="15.75" customHeight="1">
      <c r="A23" s="28" t="s">
        <v>19</v>
      </c>
      <c r="B23" s="29" t="s">
        <v>49</v>
      </c>
      <c r="C23" s="36" t="s">
        <v>50</v>
      </c>
      <c r="D23" s="2"/>
      <c r="E23" s="3"/>
      <c r="F23" s="25"/>
      <c r="G23" s="25"/>
      <c r="H23" s="25"/>
      <c r="I23" s="25"/>
      <c r="J23" s="25"/>
      <c r="K23" s="25"/>
    </row>
    <row r="24" ht="15.75" customHeight="1">
      <c r="A24" s="28" t="s">
        <v>21</v>
      </c>
      <c r="B24" s="29" t="s">
        <v>51</v>
      </c>
      <c r="C24" s="36" t="s">
        <v>52</v>
      </c>
      <c r="D24" s="2"/>
      <c r="E24" s="3"/>
      <c r="F24" s="25"/>
      <c r="G24" s="25"/>
      <c r="H24" s="25"/>
      <c r="I24" s="25"/>
      <c r="J24" s="25"/>
      <c r="K24" s="25"/>
    </row>
    <row r="25" ht="15.0" customHeight="1">
      <c r="A25" s="28" t="s">
        <v>24</v>
      </c>
      <c r="B25" s="29" t="s">
        <v>53</v>
      </c>
      <c r="C25" s="36" t="s">
        <v>54</v>
      </c>
      <c r="D25" s="2"/>
      <c r="E25" s="3"/>
      <c r="F25" s="25"/>
      <c r="G25" s="25"/>
      <c r="H25" s="25"/>
      <c r="I25" s="25"/>
      <c r="J25" s="25"/>
      <c r="K25" s="25"/>
    </row>
    <row r="26" ht="15.0" customHeight="1">
      <c r="A26" s="28" t="s">
        <v>27</v>
      </c>
      <c r="B26" s="29" t="s">
        <v>55</v>
      </c>
      <c r="C26" s="36" t="s">
        <v>199</v>
      </c>
      <c r="D26" s="2"/>
      <c r="E26" s="3"/>
      <c r="F26" s="25"/>
      <c r="G26" s="25"/>
      <c r="H26" s="25"/>
      <c r="I26" s="25"/>
      <c r="J26" s="25"/>
      <c r="K26" s="25"/>
    </row>
    <row r="27" ht="15.75" customHeight="1">
      <c r="A27" s="26" t="s">
        <v>57</v>
      </c>
      <c r="B27" s="2"/>
      <c r="C27" s="2"/>
      <c r="D27" s="2"/>
      <c r="E27" s="3"/>
      <c r="F27" s="25"/>
      <c r="G27" s="25"/>
      <c r="H27" s="25"/>
      <c r="I27" s="25"/>
      <c r="J27" s="25"/>
      <c r="K27" s="25"/>
    </row>
    <row r="28" ht="15.75" customHeight="1">
      <c r="A28" s="37" t="s">
        <v>58</v>
      </c>
      <c r="B28" s="38"/>
      <c r="C28" s="38"/>
      <c r="D28" s="38"/>
      <c r="E28" s="39"/>
      <c r="F28" s="25"/>
      <c r="G28" s="25"/>
      <c r="H28" s="25"/>
      <c r="I28" s="25"/>
      <c r="J28" s="25"/>
      <c r="K28" s="25"/>
    </row>
    <row r="29" ht="15.75" customHeight="1">
      <c r="A29" s="40" t="s">
        <v>59</v>
      </c>
      <c r="B29" s="41"/>
      <c r="C29" s="41"/>
      <c r="D29" s="41"/>
      <c r="E29" s="42"/>
      <c r="F29" s="25"/>
      <c r="G29" s="25"/>
      <c r="H29" s="25"/>
      <c r="I29" s="25"/>
      <c r="J29" s="25"/>
      <c r="K29" s="25"/>
    </row>
    <row r="30" ht="15.0" customHeight="1">
      <c r="A30" s="43" t="s">
        <v>60</v>
      </c>
      <c r="B30" s="2"/>
      <c r="C30" s="2"/>
      <c r="D30" s="3"/>
      <c r="E30" s="44" t="s">
        <v>61</v>
      </c>
      <c r="F30" s="25"/>
      <c r="G30" s="25"/>
      <c r="H30" s="25"/>
      <c r="I30" s="25"/>
      <c r="J30" s="25"/>
      <c r="K30" s="25"/>
    </row>
    <row r="31" ht="15.0" customHeight="1">
      <c r="A31" s="28">
        <v>1.0</v>
      </c>
      <c r="B31" s="45" t="s">
        <v>62</v>
      </c>
      <c r="C31" s="31" t="s">
        <v>193</v>
      </c>
      <c r="D31" s="2"/>
      <c r="E31" s="3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</row>
    <row r="32" ht="15.75" customHeight="1">
      <c r="A32" s="28">
        <v>2.0</v>
      </c>
      <c r="B32" s="45" t="s">
        <v>64</v>
      </c>
      <c r="C32" s="31" t="s">
        <v>194</v>
      </c>
      <c r="D32" s="2"/>
      <c r="E32" s="3"/>
      <c r="F32" s="25"/>
      <c r="G32" s="25"/>
      <c r="H32" s="25"/>
      <c r="I32" s="25"/>
      <c r="J32" s="25"/>
      <c r="K32" s="25"/>
    </row>
    <row r="33" ht="15.75" customHeight="1">
      <c r="A33" s="28">
        <v>3.0</v>
      </c>
      <c r="B33" s="46" t="s">
        <v>66</v>
      </c>
      <c r="C33" s="2"/>
      <c r="D33" s="3"/>
      <c r="E33" s="47">
        <v>2492.52</v>
      </c>
      <c r="F33" s="25"/>
      <c r="G33" s="25"/>
      <c r="H33" s="25"/>
      <c r="I33" s="25"/>
      <c r="J33" s="25"/>
      <c r="K33" s="25"/>
    </row>
    <row r="34" ht="15.0" customHeight="1">
      <c r="A34" s="28">
        <v>4.0</v>
      </c>
      <c r="B34" s="45" t="s">
        <v>67</v>
      </c>
      <c r="C34" s="31" t="s">
        <v>199</v>
      </c>
      <c r="D34" s="2"/>
      <c r="E34" s="3"/>
      <c r="F34" s="25"/>
      <c r="G34" s="25"/>
      <c r="H34" s="25"/>
      <c r="I34" s="25"/>
      <c r="J34" s="25"/>
      <c r="K34" s="25"/>
    </row>
    <row r="35" ht="15.75" customHeight="1">
      <c r="A35" s="28">
        <v>5.0</v>
      </c>
      <c r="B35" s="48" t="s">
        <v>68</v>
      </c>
      <c r="C35" s="49" t="s">
        <v>69</v>
      </c>
      <c r="D35" s="2"/>
      <c r="E35" s="3"/>
      <c r="F35" s="25"/>
      <c r="G35" s="25"/>
      <c r="H35" s="25"/>
      <c r="I35" s="25"/>
      <c r="J35" s="25"/>
      <c r="K35" s="25"/>
    </row>
    <row r="36" ht="25.5" customHeight="1">
      <c r="A36" s="50" t="s">
        <v>70</v>
      </c>
      <c r="B36" s="2"/>
      <c r="C36" s="2"/>
      <c r="D36" s="2"/>
      <c r="E36" s="3"/>
      <c r="F36" s="25"/>
      <c r="G36" s="25"/>
      <c r="H36" s="25"/>
      <c r="I36" s="25"/>
      <c r="J36" s="25"/>
      <c r="K36" s="25"/>
    </row>
    <row r="37" ht="15.75" customHeight="1">
      <c r="A37" s="51">
        <v>1.0</v>
      </c>
      <c r="B37" s="52" t="s">
        <v>71</v>
      </c>
      <c r="C37" s="2"/>
      <c r="D37" s="3"/>
      <c r="E37" s="53" t="s">
        <v>61</v>
      </c>
      <c r="F37" s="25"/>
      <c r="G37" s="25"/>
      <c r="H37" s="25"/>
      <c r="I37" s="25"/>
      <c r="J37" s="25"/>
      <c r="K37" s="25"/>
    </row>
    <row r="38" ht="15.75" customHeight="1">
      <c r="A38" s="54" t="s">
        <v>16</v>
      </c>
      <c r="B38" s="55" t="s">
        <v>72</v>
      </c>
      <c r="C38" s="56" t="s">
        <v>73</v>
      </c>
      <c r="D38" s="57">
        <v>22.0</v>
      </c>
      <c r="E38" s="58">
        <f>E33</f>
        <v>2492.52</v>
      </c>
      <c r="F38" s="25"/>
      <c r="G38" s="25"/>
      <c r="H38" s="25"/>
      <c r="I38" s="25"/>
      <c r="J38" s="25"/>
      <c r="K38" s="25"/>
    </row>
    <row r="39" ht="15.75" customHeight="1">
      <c r="A39" s="54" t="s">
        <v>19</v>
      </c>
      <c r="B39" s="55" t="s">
        <v>74</v>
      </c>
      <c r="C39" s="59">
        <v>0.0</v>
      </c>
      <c r="D39" s="60">
        <v>0.0</v>
      </c>
      <c r="E39" s="61">
        <f>E38*C39</f>
        <v>0</v>
      </c>
      <c r="F39" s="25"/>
      <c r="G39" s="25"/>
      <c r="H39" s="25"/>
      <c r="I39" s="25"/>
      <c r="J39" s="25"/>
      <c r="K39" s="25"/>
    </row>
    <row r="40" ht="15.75" customHeight="1">
      <c r="A40" s="54" t="s">
        <v>21</v>
      </c>
      <c r="B40" s="62" t="s">
        <v>75</v>
      </c>
      <c r="C40" s="59">
        <v>0.0</v>
      </c>
      <c r="D40" s="63">
        <v>0.0</v>
      </c>
      <c r="E40" s="61">
        <f>D40*C40</f>
        <v>0</v>
      </c>
      <c r="F40" s="25"/>
      <c r="G40" s="25"/>
      <c r="H40" s="25"/>
      <c r="I40" s="25"/>
      <c r="J40" s="25"/>
      <c r="K40" s="25"/>
    </row>
    <row r="41" ht="15.75" customHeight="1">
      <c r="A41" s="54" t="s">
        <v>24</v>
      </c>
      <c r="B41" s="55" t="s">
        <v>76</v>
      </c>
      <c r="C41" s="64"/>
      <c r="D41" s="3"/>
      <c r="E41" s="61">
        <v>0.0</v>
      </c>
      <c r="F41" s="25"/>
      <c r="G41" s="25"/>
      <c r="H41" s="25"/>
      <c r="I41" s="25"/>
      <c r="J41" s="25"/>
      <c r="K41" s="25"/>
    </row>
    <row r="42" ht="15.75" customHeight="1">
      <c r="A42" s="54" t="s">
        <v>36</v>
      </c>
      <c r="B42" s="62" t="s">
        <v>77</v>
      </c>
      <c r="C42" s="64"/>
      <c r="D42" s="3"/>
      <c r="E42" s="61">
        <v>0.0</v>
      </c>
      <c r="F42" s="25"/>
      <c r="G42" s="25"/>
      <c r="H42" s="25"/>
      <c r="I42" s="25"/>
      <c r="J42" s="25"/>
      <c r="K42" s="25"/>
    </row>
    <row r="43" ht="15.75" customHeight="1">
      <c r="A43" s="65" t="s">
        <v>78</v>
      </c>
      <c r="B43" s="2"/>
      <c r="C43" s="2"/>
      <c r="D43" s="3"/>
      <c r="E43" s="66">
        <f>SUM(E38:E42)</f>
        <v>2492.52</v>
      </c>
      <c r="F43" s="25"/>
      <c r="G43" s="25"/>
      <c r="H43" s="25"/>
      <c r="I43" s="25"/>
      <c r="J43" s="25"/>
      <c r="K43" s="25"/>
    </row>
    <row r="44" ht="15.75" customHeight="1">
      <c r="A44" s="67"/>
      <c r="B44" s="2"/>
      <c r="C44" s="2"/>
      <c r="D44" s="2"/>
      <c r="E44" s="3"/>
      <c r="F44" s="25"/>
      <c r="G44" s="25"/>
      <c r="H44" s="68"/>
      <c r="I44" s="68"/>
      <c r="J44" s="68"/>
      <c r="K44" s="25"/>
    </row>
    <row r="45" ht="25.5" customHeight="1">
      <c r="A45" s="50" t="s">
        <v>79</v>
      </c>
      <c r="B45" s="2"/>
      <c r="C45" s="2"/>
      <c r="D45" s="2"/>
      <c r="E45" s="3"/>
      <c r="F45" s="25"/>
      <c r="G45" s="25"/>
      <c r="H45" s="68"/>
      <c r="I45" s="68"/>
      <c r="J45" s="68"/>
      <c r="K45" s="25"/>
      <c r="L45" s="25"/>
      <c r="M45" s="69"/>
      <c r="N45" s="69"/>
    </row>
    <row r="46" ht="15.75" customHeight="1">
      <c r="A46" s="51" t="s">
        <v>80</v>
      </c>
      <c r="B46" s="52" t="s">
        <v>81</v>
      </c>
      <c r="C46" s="2"/>
      <c r="D46" s="3"/>
      <c r="E46" s="53" t="s">
        <v>61</v>
      </c>
      <c r="F46" s="25"/>
      <c r="G46" s="25"/>
      <c r="H46" s="68"/>
      <c r="I46" s="25"/>
      <c r="J46" s="25"/>
      <c r="K46" s="25"/>
      <c r="L46" s="25"/>
      <c r="M46" s="69"/>
      <c r="N46" s="69"/>
    </row>
    <row r="47" ht="15.75" customHeight="1">
      <c r="A47" s="54" t="s">
        <v>16</v>
      </c>
      <c r="B47" s="70" t="s">
        <v>82</v>
      </c>
      <c r="C47" s="3"/>
      <c r="D47" s="71">
        <f>1/12</f>
        <v>0.08333333333</v>
      </c>
      <c r="E47" s="61">
        <f t="shared" ref="E47:E48" si="1">ROUND($E$43*D47,2)</f>
        <v>207.71</v>
      </c>
      <c r="F47" s="25"/>
      <c r="G47" s="25"/>
      <c r="H47" s="25"/>
      <c r="I47" s="25"/>
      <c r="J47" s="25"/>
      <c r="K47" s="25"/>
    </row>
    <row r="48" ht="15.75" customHeight="1">
      <c r="A48" s="72" t="s">
        <v>19</v>
      </c>
      <c r="B48" s="46" t="s">
        <v>83</v>
      </c>
      <c r="C48" s="3"/>
      <c r="D48" s="73">
        <v>0.121</v>
      </c>
      <c r="E48" s="74">
        <f t="shared" si="1"/>
        <v>301.59</v>
      </c>
      <c r="F48" s="25"/>
      <c r="G48" s="25"/>
      <c r="H48" s="25"/>
      <c r="I48" s="25"/>
      <c r="J48" s="25"/>
      <c r="K48" s="68"/>
      <c r="L48" s="68"/>
      <c r="M48" s="68"/>
      <c r="N48" s="68"/>
    </row>
    <row r="49" ht="15.75" customHeight="1">
      <c r="A49" s="65" t="s">
        <v>84</v>
      </c>
      <c r="B49" s="2"/>
      <c r="C49" s="3"/>
      <c r="D49" s="75">
        <f t="shared" ref="D49:E49" si="2">D47+D48</f>
        <v>0.2043333333</v>
      </c>
      <c r="E49" s="76">
        <f t="shared" si="2"/>
        <v>509.3</v>
      </c>
      <c r="F49" s="25"/>
      <c r="G49" s="68"/>
      <c r="H49" s="68"/>
      <c r="I49" s="68"/>
      <c r="J49" s="68"/>
      <c r="K49" s="68"/>
      <c r="L49" s="68"/>
      <c r="M49" s="68"/>
      <c r="N49" s="68"/>
    </row>
    <row r="50" ht="15.75" customHeight="1">
      <c r="A50" s="77"/>
      <c r="B50" s="2"/>
      <c r="C50" s="2"/>
      <c r="D50" s="2"/>
      <c r="E50" s="3"/>
      <c r="F50" s="25"/>
      <c r="G50" s="25"/>
      <c r="H50" s="25"/>
      <c r="I50" s="68"/>
      <c r="J50" s="25"/>
      <c r="K50" s="25"/>
    </row>
    <row r="51" ht="15.75" customHeight="1">
      <c r="A51" s="51" t="s">
        <v>85</v>
      </c>
      <c r="B51" s="52" t="s">
        <v>86</v>
      </c>
      <c r="C51" s="2"/>
      <c r="D51" s="3"/>
      <c r="E51" s="53" t="s">
        <v>61</v>
      </c>
      <c r="F51" s="25"/>
      <c r="G51" s="25"/>
      <c r="H51" s="25"/>
      <c r="I51" s="25"/>
      <c r="J51" s="25"/>
      <c r="K51" s="25"/>
    </row>
    <row r="52" ht="15.75" customHeight="1">
      <c r="A52" s="54" t="s">
        <v>16</v>
      </c>
      <c r="B52" s="78" t="s">
        <v>87</v>
      </c>
      <c r="C52" s="3"/>
      <c r="D52" s="71">
        <v>0.2</v>
      </c>
      <c r="E52" s="61">
        <f>ROUND((E43+E49)*D52,2)</f>
        <v>600.36</v>
      </c>
      <c r="F52" s="25"/>
      <c r="G52" s="25"/>
      <c r="H52" s="25"/>
      <c r="I52" s="25"/>
      <c r="J52" s="25"/>
      <c r="K52" s="25"/>
    </row>
    <row r="53" ht="15.75" customHeight="1">
      <c r="A53" s="54" t="s">
        <v>19</v>
      </c>
      <c r="B53" s="78" t="s">
        <v>88</v>
      </c>
      <c r="C53" s="3"/>
      <c r="D53" s="71">
        <v>0.015</v>
      </c>
      <c r="E53" s="61">
        <f>ROUND((E43+E49)*D53,2)</f>
        <v>45.03</v>
      </c>
      <c r="F53" s="25"/>
      <c r="G53" s="25"/>
      <c r="H53" s="25"/>
      <c r="I53" s="25"/>
      <c r="J53" s="25"/>
      <c r="K53" s="25"/>
    </row>
    <row r="54" ht="15.75" customHeight="1">
      <c r="A54" s="54" t="s">
        <v>21</v>
      </c>
      <c r="B54" s="78" t="s">
        <v>89</v>
      </c>
      <c r="C54" s="3"/>
      <c r="D54" s="71">
        <v>0.01</v>
      </c>
      <c r="E54" s="61">
        <f>ROUND((E43+E49)*D54,2)</f>
        <v>30.02</v>
      </c>
      <c r="F54" s="25"/>
      <c r="G54" s="25"/>
      <c r="H54" s="25"/>
      <c r="I54" s="25"/>
      <c r="J54" s="25"/>
      <c r="K54" s="25"/>
    </row>
    <row r="55" ht="15.75" customHeight="1">
      <c r="A55" s="54" t="s">
        <v>24</v>
      </c>
      <c r="B55" s="78" t="s">
        <v>90</v>
      </c>
      <c r="C55" s="3"/>
      <c r="D55" s="71">
        <v>0.002</v>
      </c>
      <c r="E55" s="61">
        <f>ROUND((E43+E49)*D55,2)</f>
        <v>6</v>
      </c>
      <c r="F55" s="25"/>
      <c r="G55" s="25"/>
      <c r="H55" s="25"/>
      <c r="I55" s="25"/>
      <c r="J55" s="25"/>
      <c r="K55" s="25"/>
    </row>
    <row r="56" ht="15.75" customHeight="1">
      <c r="A56" s="54" t="s">
        <v>27</v>
      </c>
      <c r="B56" s="78" t="s">
        <v>91</v>
      </c>
      <c r="C56" s="3"/>
      <c r="D56" s="71">
        <v>0.025</v>
      </c>
      <c r="E56" s="61">
        <f>ROUND((E43+E49)*D56,2)</f>
        <v>75.05</v>
      </c>
      <c r="F56" s="25"/>
      <c r="G56" s="25"/>
      <c r="H56" s="25"/>
      <c r="I56" s="25"/>
      <c r="J56" s="25"/>
      <c r="K56" s="25"/>
    </row>
    <row r="57" ht="15.75" customHeight="1">
      <c r="A57" s="54" t="s">
        <v>36</v>
      </c>
      <c r="B57" s="78" t="s">
        <v>92</v>
      </c>
      <c r="C57" s="3"/>
      <c r="D57" s="71">
        <v>0.08</v>
      </c>
      <c r="E57" s="61">
        <f>ROUND((E43+E49)*D57,2)</f>
        <v>240.15</v>
      </c>
      <c r="F57" s="25"/>
      <c r="G57" s="25"/>
      <c r="H57" s="25"/>
      <c r="I57" s="25"/>
      <c r="J57" s="25"/>
      <c r="K57" s="25"/>
    </row>
    <row r="58" ht="15.75" customHeight="1">
      <c r="A58" s="54" t="s">
        <v>93</v>
      </c>
      <c r="B58" s="78" t="s">
        <v>200</v>
      </c>
      <c r="C58" s="3"/>
      <c r="D58" s="73">
        <v>0.03</v>
      </c>
      <c r="E58" s="61">
        <f>ROUND((E43+E49)*D58,2)</f>
        <v>90.05</v>
      </c>
      <c r="F58" s="25"/>
      <c r="G58" s="25"/>
      <c r="H58" s="25"/>
      <c r="I58" s="25"/>
      <c r="J58" s="25"/>
      <c r="K58" s="25"/>
    </row>
    <row r="59" ht="15.75" customHeight="1">
      <c r="A59" s="79" t="s">
        <v>95</v>
      </c>
      <c r="B59" s="78" t="s">
        <v>96</v>
      </c>
      <c r="C59" s="3"/>
      <c r="D59" s="80">
        <v>0.006</v>
      </c>
      <c r="E59" s="81">
        <f>ROUND((E43+E49)*D59,2)</f>
        <v>18.01</v>
      </c>
      <c r="F59" s="25"/>
      <c r="G59" s="25"/>
      <c r="H59" s="25"/>
      <c r="I59" s="25"/>
      <c r="J59" s="25"/>
      <c r="K59" s="25"/>
    </row>
    <row r="60" ht="15.75" customHeight="1">
      <c r="A60" s="65" t="s">
        <v>97</v>
      </c>
      <c r="B60" s="2"/>
      <c r="C60" s="3"/>
      <c r="D60" s="82">
        <f t="shared" ref="D60:E60" si="3">SUM(D52:D59)</f>
        <v>0.368</v>
      </c>
      <c r="E60" s="66">
        <f t="shared" si="3"/>
        <v>1104.67</v>
      </c>
      <c r="F60" s="25"/>
      <c r="G60" s="25"/>
      <c r="H60" s="25"/>
      <c r="I60" s="25"/>
      <c r="J60" s="25"/>
      <c r="K60" s="25"/>
    </row>
    <row r="61" ht="15.75" customHeight="1">
      <c r="A61" s="72" t="s">
        <v>98</v>
      </c>
      <c r="B61" s="72" t="s">
        <v>99</v>
      </c>
      <c r="C61" s="72" t="s">
        <v>100</v>
      </c>
      <c r="D61" s="72" t="s">
        <v>101</v>
      </c>
      <c r="E61" s="83" t="s">
        <v>61</v>
      </c>
      <c r="F61" s="25"/>
      <c r="G61" s="25"/>
      <c r="H61" s="84"/>
      <c r="I61" s="84"/>
      <c r="J61" s="84"/>
      <c r="K61" s="84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</row>
    <row r="62" ht="15.75" customHeight="1">
      <c r="A62" s="86" t="s">
        <v>16</v>
      </c>
      <c r="B62" s="45" t="s">
        <v>102</v>
      </c>
      <c r="C62" s="72">
        <v>44.0</v>
      </c>
      <c r="D62" s="87">
        <v>6.0</v>
      </c>
      <c r="E62" s="88">
        <f>ROUND((C62*D62),2)</f>
        <v>264</v>
      </c>
      <c r="F62" s="25"/>
      <c r="G62" s="25"/>
      <c r="H62" s="25"/>
      <c r="I62" s="25"/>
      <c r="J62" s="25"/>
      <c r="K62" s="25"/>
    </row>
    <row r="63" ht="15.75" customHeight="1">
      <c r="A63" s="86" t="s">
        <v>103</v>
      </c>
      <c r="B63" s="45" t="s">
        <v>104</v>
      </c>
      <c r="C63" s="72">
        <v>0.0</v>
      </c>
      <c r="D63" s="89">
        <v>0.06</v>
      </c>
      <c r="E63" s="88">
        <f>ROUND(E38*D63,2)</f>
        <v>149.55</v>
      </c>
      <c r="F63" s="25"/>
      <c r="G63" s="90"/>
      <c r="H63" s="25"/>
      <c r="I63" s="25"/>
      <c r="J63" s="25"/>
      <c r="K63" s="25"/>
    </row>
    <row r="64" ht="15.75" customHeight="1">
      <c r="A64" s="91" t="s">
        <v>105</v>
      </c>
      <c r="B64" s="2"/>
      <c r="C64" s="2"/>
      <c r="D64" s="3"/>
      <c r="E64" s="92">
        <f>E62-E63</f>
        <v>114.45</v>
      </c>
      <c r="F64" s="25"/>
      <c r="G64" s="25"/>
      <c r="H64" s="25"/>
      <c r="I64" s="25"/>
      <c r="J64" s="25"/>
      <c r="K64" s="25"/>
    </row>
    <row r="65" ht="15.75" customHeight="1">
      <c r="A65" s="86" t="s">
        <v>19</v>
      </c>
      <c r="B65" s="45" t="s">
        <v>106</v>
      </c>
      <c r="C65" s="72">
        <v>30.0</v>
      </c>
      <c r="D65" s="93">
        <v>626.94</v>
      </c>
      <c r="E65" s="88">
        <f>D65</f>
        <v>626.94</v>
      </c>
      <c r="F65" s="25"/>
      <c r="G65" s="25"/>
      <c r="H65" s="25"/>
      <c r="I65" s="25"/>
      <c r="J65" s="25"/>
      <c r="K65" s="25"/>
    </row>
    <row r="66" ht="15.75" customHeight="1">
      <c r="A66" s="86" t="s">
        <v>107</v>
      </c>
      <c r="B66" s="45" t="s">
        <v>108</v>
      </c>
      <c r="C66" s="72">
        <v>0.0</v>
      </c>
      <c r="D66" s="73">
        <v>0.0099</v>
      </c>
      <c r="E66" s="88">
        <f>ROUND(E65*D66,2)</f>
        <v>6.21</v>
      </c>
      <c r="F66" s="25"/>
      <c r="G66" s="25"/>
      <c r="H66" s="25"/>
      <c r="I66" s="25"/>
      <c r="J66" s="25"/>
      <c r="K66" s="25"/>
    </row>
    <row r="67" ht="15.75" customHeight="1">
      <c r="A67" s="91" t="s">
        <v>109</v>
      </c>
      <c r="B67" s="2"/>
      <c r="C67" s="2"/>
      <c r="D67" s="3"/>
      <c r="E67" s="92">
        <f>E65-E66</f>
        <v>620.73</v>
      </c>
      <c r="F67" s="25"/>
      <c r="G67" s="68"/>
    </row>
    <row r="68" ht="15.75" customHeight="1">
      <c r="A68" s="86" t="s">
        <v>21</v>
      </c>
      <c r="B68" s="45" t="s">
        <v>110</v>
      </c>
      <c r="C68" s="72" t="s">
        <v>111</v>
      </c>
      <c r="D68" s="94">
        <v>0.0</v>
      </c>
      <c r="E68" s="88">
        <v>0.0</v>
      </c>
      <c r="F68" s="25"/>
    </row>
    <row r="69" ht="15.75" customHeight="1">
      <c r="A69" s="86" t="s">
        <v>24</v>
      </c>
      <c r="B69" s="46" t="s">
        <v>112</v>
      </c>
      <c r="C69" s="3"/>
      <c r="D69" s="89">
        <v>0.5</v>
      </c>
      <c r="E69" s="88">
        <f>ROUND((((E38*D69)*0.0199)*2)/12,2)</f>
        <v>4.13</v>
      </c>
      <c r="F69" s="25"/>
      <c r="G69" s="68"/>
      <c r="H69" s="68"/>
      <c r="I69" s="68"/>
      <c r="J69" s="68"/>
      <c r="K69" s="68"/>
      <c r="L69" s="68"/>
    </row>
    <row r="70" ht="15.75" customHeight="1">
      <c r="A70" s="86" t="s">
        <v>27</v>
      </c>
      <c r="B70" s="45" t="s">
        <v>113</v>
      </c>
      <c r="C70" s="72"/>
      <c r="D70" s="93">
        <v>37425.03</v>
      </c>
      <c r="E70" s="88">
        <v>14.91</v>
      </c>
      <c r="F70" s="25"/>
      <c r="G70" s="95"/>
    </row>
    <row r="71" ht="15.75" customHeight="1">
      <c r="A71" s="91" t="s">
        <v>114</v>
      </c>
      <c r="B71" s="2"/>
      <c r="C71" s="3"/>
      <c r="D71" s="96" t="s">
        <v>111</v>
      </c>
      <c r="E71" s="97">
        <f>E64+E67+E68+E69+E70</f>
        <v>754.22</v>
      </c>
      <c r="F71" s="25"/>
      <c r="G71" s="25"/>
      <c r="H71" s="25"/>
      <c r="I71" s="25"/>
      <c r="J71" s="25"/>
      <c r="K71" s="25"/>
    </row>
    <row r="72" ht="15.75" customHeight="1">
      <c r="A72" s="50" t="s">
        <v>115</v>
      </c>
      <c r="B72" s="2"/>
      <c r="C72" s="2"/>
      <c r="D72" s="2"/>
      <c r="E72" s="3"/>
      <c r="F72" s="25"/>
      <c r="G72" s="25"/>
      <c r="H72" s="25"/>
      <c r="I72" s="25"/>
      <c r="J72" s="25"/>
      <c r="K72" s="25"/>
    </row>
    <row r="73" ht="15.75" customHeight="1">
      <c r="A73" s="51" t="s">
        <v>80</v>
      </c>
      <c r="B73" s="52" t="s">
        <v>116</v>
      </c>
      <c r="C73" s="2"/>
      <c r="D73" s="3"/>
      <c r="E73" s="98">
        <f>E49</f>
        <v>509.3</v>
      </c>
      <c r="F73" s="25"/>
      <c r="G73" s="25"/>
      <c r="H73" s="25"/>
      <c r="I73" s="25"/>
      <c r="J73" s="25"/>
      <c r="K73" s="25"/>
    </row>
    <row r="74" ht="15.75" customHeight="1">
      <c r="A74" s="51" t="s">
        <v>85</v>
      </c>
      <c r="B74" s="70" t="s">
        <v>117</v>
      </c>
      <c r="C74" s="2"/>
      <c r="D74" s="3"/>
      <c r="E74" s="61">
        <f>E60</f>
        <v>1104.67</v>
      </c>
      <c r="F74" s="25"/>
      <c r="G74" s="25"/>
      <c r="H74" s="25"/>
      <c r="I74" s="25"/>
      <c r="J74" s="25"/>
      <c r="K74" s="25"/>
    </row>
    <row r="75" ht="15.75" customHeight="1">
      <c r="A75" s="51" t="s">
        <v>98</v>
      </c>
      <c r="B75" s="70" t="s">
        <v>118</v>
      </c>
      <c r="C75" s="2"/>
      <c r="D75" s="3"/>
      <c r="E75" s="61">
        <f>E71</f>
        <v>754.22</v>
      </c>
      <c r="F75" s="25"/>
      <c r="G75" s="25"/>
      <c r="H75" s="25"/>
      <c r="I75" s="25"/>
      <c r="J75" s="25"/>
      <c r="K75" s="25"/>
    </row>
    <row r="76" ht="15.75" customHeight="1">
      <c r="A76" s="65" t="s">
        <v>119</v>
      </c>
      <c r="B76" s="2"/>
      <c r="C76" s="2"/>
      <c r="D76" s="3"/>
      <c r="E76" s="66">
        <f>SUM(E73:E75)</f>
        <v>2368.19</v>
      </c>
      <c r="F76" s="25"/>
      <c r="G76" s="25"/>
      <c r="H76" s="25"/>
      <c r="I76" s="25"/>
      <c r="J76" s="25"/>
      <c r="K76" s="25"/>
    </row>
    <row r="77" ht="15.75" customHeight="1">
      <c r="A77" s="67"/>
      <c r="B77" s="2"/>
      <c r="C77" s="2"/>
      <c r="D77" s="2"/>
      <c r="E77" s="3"/>
      <c r="F77" s="25"/>
      <c r="G77" s="25"/>
      <c r="H77" s="25"/>
      <c r="I77" s="25"/>
      <c r="J77" s="25"/>
      <c r="K77" s="25"/>
    </row>
    <row r="78" ht="25.5" customHeight="1">
      <c r="A78" s="50" t="s">
        <v>120</v>
      </c>
      <c r="B78" s="2"/>
      <c r="C78" s="2"/>
      <c r="D78" s="2"/>
      <c r="E78" s="3"/>
      <c r="F78" s="25"/>
      <c r="G78" s="25"/>
      <c r="H78" s="25"/>
      <c r="I78" s="25"/>
      <c r="J78" s="25"/>
      <c r="K78" s="25"/>
    </row>
    <row r="79" ht="15.75" customHeight="1">
      <c r="A79" s="51" t="s">
        <v>121</v>
      </c>
      <c r="B79" s="52" t="s">
        <v>122</v>
      </c>
      <c r="C79" s="2"/>
      <c r="D79" s="3"/>
      <c r="E79" s="53" t="s">
        <v>61</v>
      </c>
      <c r="F79" s="25"/>
      <c r="J79" s="25"/>
      <c r="K79" s="25"/>
    </row>
    <row r="80" ht="15.75" customHeight="1">
      <c r="A80" s="99" t="s">
        <v>16</v>
      </c>
      <c r="B80" s="100" t="s">
        <v>123</v>
      </c>
      <c r="C80" s="3"/>
      <c r="D80" s="101">
        <f>(1/12*C81)</f>
        <v>0.004625</v>
      </c>
      <c r="E80" s="102">
        <f>ROUND(SUM($E$43,$E$49,$E$57,$E$71)*D80,2)</f>
        <v>18.48</v>
      </c>
      <c r="F80" s="25"/>
      <c r="G80" s="103"/>
      <c r="H80" s="25"/>
      <c r="I80" s="25"/>
      <c r="J80" s="25"/>
      <c r="K80" s="25"/>
    </row>
    <row r="81" ht="15.75" customHeight="1">
      <c r="A81" s="15"/>
      <c r="B81" s="104" t="s">
        <v>124</v>
      </c>
      <c r="C81" s="105">
        <v>0.0555</v>
      </c>
      <c r="D81" s="15"/>
      <c r="E81" s="15"/>
      <c r="F81" s="25"/>
      <c r="G81" s="106"/>
      <c r="H81" s="25"/>
      <c r="I81" s="25"/>
      <c r="J81" s="25"/>
      <c r="K81" s="25"/>
    </row>
    <row r="82" ht="15.75" customHeight="1">
      <c r="A82" s="86" t="s">
        <v>19</v>
      </c>
      <c r="B82" s="46" t="s">
        <v>125</v>
      </c>
      <c r="C82" s="3"/>
      <c r="D82" s="73">
        <f>D80*D57</f>
        <v>0.00037</v>
      </c>
      <c r="E82" s="74">
        <f>ROUND(SUM($E$43,$E$49,$E$57,$E$71)*D82,2)</f>
        <v>1.48</v>
      </c>
      <c r="F82" s="25"/>
      <c r="G82" s="106"/>
      <c r="H82" s="25"/>
      <c r="I82" s="25"/>
      <c r="J82" s="25"/>
      <c r="K82" s="25"/>
    </row>
    <row r="83" ht="15.75" customHeight="1">
      <c r="A83" s="54" t="s">
        <v>21</v>
      </c>
      <c r="B83" s="78" t="s">
        <v>126</v>
      </c>
      <c r="C83" s="3"/>
      <c r="D83" s="71">
        <v>0.0194</v>
      </c>
      <c r="E83" s="61">
        <f t="shared" ref="E83:E85" si="4">ROUND(SUM($E$43,$E$49,$E$60,$E$71)*D83,2)</f>
        <v>94.3</v>
      </c>
      <c r="F83" s="25"/>
      <c r="G83" s="107"/>
      <c r="H83" s="25"/>
      <c r="I83" s="25"/>
      <c r="J83" s="25"/>
      <c r="K83" s="25"/>
    </row>
    <row r="84" ht="15.75" customHeight="1">
      <c r="A84" s="54" t="s">
        <v>24</v>
      </c>
      <c r="B84" s="70" t="s">
        <v>127</v>
      </c>
      <c r="C84" s="3"/>
      <c r="D84" s="71">
        <f>D60*D83</f>
        <v>0.0071392</v>
      </c>
      <c r="E84" s="61">
        <f t="shared" si="4"/>
        <v>34.7</v>
      </c>
      <c r="F84" s="25"/>
      <c r="G84" s="107"/>
      <c r="H84" s="25"/>
      <c r="I84" s="25"/>
      <c r="J84" s="25"/>
      <c r="K84" s="25"/>
    </row>
    <row r="85" ht="15.75" customHeight="1">
      <c r="A85" s="86" t="s">
        <v>27</v>
      </c>
      <c r="B85" s="46" t="s">
        <v>128</v>
      </c>
      <c r="C85" s="3"/>
      <c r="D85" s="73">
        <v>0.04</v>
      </c>
      <c r="E85" s="61">
        <f t="shared" si="4"/>
        <v>194.43</v>
      </c>
      <c r="F85" s="25"/>
      <c r="G85" s="107"/>
      <c r="H85" s="108"/>
      <c r="I85" s="25"/>
      <c r="J85" s="25"/>
      <c r="K85" s="25"/>
    </row>
    <row r="86" ht="15.75" customHeight="1">
      <c r="A86" s="65" t="s">
        <v>129</v>
      </c>
      <c r="B86" s="2"/>
      <c r="C86" s="3"/>
      <c r="D86" s="109">
        <f t="shared" ref="D86:E86" si="5">SUM(D80:D85)</f>
        <v>0.0715342</v>
      </c>
      <c r="E86" s="66">
        <f t="shared" si="5"/>
        <v>343.39</v>
      </c>
      <c r="F86" s="25"/>
      <c r="G86" s="106"/>
      <c r="H86" s="110"/>
      <c r="I86" s="111"/>
      <c r="J86" s="25"/>
      <c r="K86" s="25"/>
    </row>
    <row r="87" ht="15.75" customHeight="1">
      <c r="A87" s="67"/>
      <c r="B87" s="2"/>
      <c r="C87" s="2"/>
      <c r="D87" s="2"/>
      <c r="E87" s="3"/>
      <c r="F87" s="25"/>
      <c r="G87" s="112"/>
      <c r="H87" s="113"/>
      <c r="I87" s="25"/>
      <c r="J87" s="25"/>
      <c r="K87" s="25"/>
    </row>
    <row r="88" ht="25.5" customHeight="1">
      <c r="A88" s="50" t="s">
        <v>130</v>
      </c>
      <c r="B88" s="2"/>
      <c r="C88" s="2"/>
      <c r="D88" s="2"/>
      <c r="E88" s="3"/>
      <c r="F88" s="25"/>
      <c r="G88" s="114"/>
      <c r="H88" s="25"/>
      <c r="I88" s="25"/>
      <c r="J88" s="25"/>
      <c r="K88" s="25"/>
    </row>
    <row r="89" ht="15.75" customHeight="1">
      <c r="A89" s="51" t="s">
        <v>131</v>
      </c>
      <c r="B89" s="115" t="s">
        <v>132</v>
      </c>
      <c r="C89" s="2"/>
      <c r="D89" s="3"/>
      <c r="E89" s="53" t="s">
        <v>61</v>
      </c>
      <c r="F89" s="25"/>
      <c r="G89" s="112"/>
      <c r="H89" s="25"/>
      <c r="I89" s="25"/>
      <c r="J89" s="25"/>
      <c r="K89" s="25"/>
    </row>
    <row r="90" ht="15.75" customHeight="1">
      <c r="A90" s="54" t="s">
        <v>16</v>
      </c>
      <c r="B90" s="70" t="s">
        <v>133</v>
      </c>
      <c r="C90" s="3"/>
      <c r="D90" s="71">
        <f>D48/12</f>
        <v>0.01008333333</v>
      </c>
      <c r="E90" s="61">
        <f>ROUND((E43+E76+E86+E109)*D90,2)</f>
        <v>53.83</v>
      </c>
      <c r="F90" s="25"/>
      <c r="G90" s="116"/>
      <c r="H90" s="25"/>
      <c r="I90" s="25"/>
      <c r="J90" s="25"/>
      <c r="K90" s="117"/>
    </row>
    <row r="91" ht="15.75" customHeight="1">
      <c r="A91" s="54" t="s">
        <v>19</v>
      </c>
      <c r="B91" s="70" t="s">
        <v>134</v>
      </c>
      <c r="C91" s="3"/>
      <c r="D91" s="71">
        <v>0.0166</v>
      </c>
      <c r="E91" s="61">
        <f>ROUND((E43+E76+E86+E109)*D91,2)</f>
        <v>88.61</v>
      </c>
      <c r="F91" s="25"/>
      <c r="G91" s="116"/>
      <c r="H91" s="25"/>
      <c r="I91" s="25"/>
      <c r="J91" s="25"/>
      <c r="K91" s="117"/>
    </row>
    <row r="92" ht="15.75" customHeight="1">
      <c r="A92" s="86" t="s">
        <v>21</v>
      </c>
      <c r="B92" s="46" t="s">
        <v>135</v>
      </c>
      <c r="C92" s="3"/>
      <c r="D92" s="73">
        <f>(5/30)*(1/12)*3.24%*50%</f>
        <v>0.000225</v>
      </c>
      <c r="E92" s="74">
        <f>ROUND((E43+E76+E86+E109)*D92,2)</f>
        <v>1.2</v>
      </c>
      <c r="F92" s="25"/>
      <c r="G92" s="116"/>
      <c r="H92" s="25"/>
      <c r="I92" s="25"/>
      <c r="J92" s="25"/>
      <c r="K92" s="117"/>
    </row>
    <row r="93" ht="15.75" customHeight="1">
      <c r="A93" s="86" t="s">
        <v>24</v>
      </c>
      <c r="B93" s="46" t="s">
        <v>136</v>
      </c>
      <c r="C93" s="3"/>
      <c r="D93" s="73">
        <f>(15/30)/12*(8%*100%)</f>
        <v>0.003333333333</v>
      </c>
      <c r="E93" s="74">
        <f>ROUND((E43+E76+E86+E109)*D93,2)</f>
        <v>17.79</v>
      </c>
      <c r="F93" s="25"/>
      <c r="G93" s="116"/>
      <c r="H93" s="25"/>
      <c r="I93" s="118"/>
      <c r="J93" s="25"/>
      <c r="K93" s="117"/>
    </row>
    <row r="94" ht="15.75" customHeight="1">
      <c r="A94" s="54" t="s">
        <v>27</v>
      </c>
      <c r="B94" s="46" t="s">
        <v>137</v>
      </c>
      <c r="C94" s="3"/>
      <c r="D94" s="73">
        <f>((1+1/3)/12)*0.03*((4/12))</f>
        <v>0.001111111111</v>
      </c>
      <c r="E94" s="74">
        <f>ROUND((E43+E76+E86+E109)*D94,2)</f>
        <v>5.93</v>
      </c>
      <c r="F94" s="25"/>
      <c r="G94" s="116"/>
      <c r="H94" s="25"/>
      <c r="I94" s="118"/>
      <c r="J94" s="25"/>
      <c r="K94" s="117"/>
    </row>
    <row r="95" ht="15.75" customHeight="1">
      <c r="A95" s="54" t="s">
        <v>36</v>
      </c>
      <c r="B95" s="70" t="s">
        <v>138</v>
      </c>
      <c r="C95" s="3"/>
      <c r="D95" s="71">
        <v>0.0</v>
      </c>
      <c r="E95" s="61">
        <f>ROUND((E43+E76+E86+E109)*D95,2)</f>
        <v>0</v>
      </c>
      <c r="F95" s="25"/>
      <c r="G95" s="116"/>
      <c r="H95" s="25"/>
      <c r="I95" s="25"/>
      <c r="J95" s="25"/>
      <c r="K95" s="119"/>
    </row>
    <row r="96" ht="15.75" customHeight="1">
      <c r="A96" s="65" t="s">
        <v>139</v>
      </c>
      <c r="B96" s="2"/>
      <c r="C96" s="3"/>
      <c r="D96" s="109">
        <f t="shared" ref="D96:E96" si="6">SUM(D90:D95)</f>
        <v>0.03135277778</v>
      </c>
      <c r="E96" s="66">
        <f t="shared" si="6"/>
        <v>167.36</v>
      </c>
      <c r="F96" s="25"/>
      <c r="G96" s="116" t="s">
        <v>140</v>
      </c>
      <c r="H96" s="25"/>
      <c r="I96" s="25"/>
      <c r="J96" s="25"/>
      <c r="K96" s="117"/>
    </row>
    <row r="97" ht="15.75" customHeight="1">
      <c r="A97" s="115"/>
      <c r="B97" s="2"/>
      <c r="C97" s="2"/>
      <c r="D97" s="3"/>
      <c r="E97" s="61"/>
      <c r="F97" s="25"/>
      <c r="G97" s="120"/>
      <c r="H97" s="25"/>
      <c r="I97" s="25"/>
      <c r="J97" s="25"/>
      <c r="K97" s="25"/>
    </row>
    <row r="98" ht="15.75" customHeight="1">
      <c r="A98" s="51" t="s">
        <v>141</v>
      </c>
      <c r="B98" s="52" t="s">
        <v>142</v>
      </c>
      <c r="C98" s="2"/>
      <c r="D98" s="3"/>
      <c r="E98" s="53" t="s">
        <v>61</v>
      </c>
      <c r="F98" s="25"/>
      <c r="G98" s="121"/>
      <c r="H98" s="25"/>
      <c r="I98" s="25"/>
      <c r="J98" s="25"/>
      <c r="K98" s="25"/>
    </row>
    <row r="99" ht="15.75" customHeight="1">
      <c r="A99" s="54" t="s">
        <v>16</v>
      </c>
      <c r="B99" s="70" t="s">
        <v>143</v>
      </c>
      <c r="C99" s="3"/>
      <c r="D99" s="122">
        <v>0.0</v>
      </c>
      <c r="E99" s="61">
        <f>ROUND(+$E$45*D99,2)</f>
        <v>0</v>
      </c>
      <c r="F99" s="25"/>
      <c r="G99" s="112"/>
      <c r="H99" s="25"/>
      <c r="I99" s="25"/>
      <c r="J99" s="25"/>
      <c r="K99" s="25"/>
    </row>
    <row r="100" ht="15.75" customHeight="1">
      <c r="A100" s="65" t="s">
        <v>144</v>
      </c>
      <c r="B100" s="2"/>
      <c r="C100" s="123"/>
      <c r="D100" s="124">
        <f t="shared" ref="D100:E100" si="7">D99</f>
        <v>0</v>
      </c>
      <c r="E100" s="66">
        <f t="shared" si="7"/>
        <v>0</v>
      </c>
      <c r="F100" s="25"/>
      <c r="G100" s="112"/>
      <c r="H100" s="25"/>
      <c r="I100" s="25"/>
      <c r="J100" s="25"/>
      <c r="K100" s="25"/>
    </row>
    <row r="101" ht="15.75" customHeight="1">
      <c r="A101" s="115" t="s">
        <v>145</v>
      </c>
      <c r="B101" s="2"/>
      <c r="C101" s="2"/>
      <c r="D101" s="2"/>
      <c r="E101" s="3"/>
      <c r="F101" s="25"/>
      <c r="G101" s="112"/>
      <c r="H101" s="25"/>
      <c r="I101" s="25"/>
      <c r="J101" s="25"/>
      <c r="K101" s="25"/>
    </row>
    <row r="102" ht="15.75" customHeight="1">
      <c r="A102" s="51">
        <v>4.0</v>
      </c>
      <c r="B102" s="52" t="s">
        <v>146</v>
      </c>
      <c r="C102" s="2"/>
      <c r="D102" s="3"/>
      <c r="E102" s="53" t="s">
        <v>61</v>
      </c>
      <c r="F102" s="25"/>
      <c r="G102" s="112"/>
      <c r="H102" s="25"/>
      <c r="I102" s="25"/>
      <c r="J102" s="25"/>
      <c r="K102" s="25"/>
    </row>
    <row r="103" ht="15.75" customHeight="1">
      <c r="A103" s="54" t="s">
        <v>131</v>
      </c>
      <c r="B103" s="70" t="s">
        <v>132</v>
      </c>
      <c r="C103" s="3"/>
      <c r="D103" s="122">
        <f t="shared" ref="D103:E103" si="8">D96</f>
        <v>0.03135277778</v>
      </c>
      <c r="E103" s="61">
        <f t="shared" si="8"/>
        <v>167.36</v>
      </c>
      <c r="F103" s="25"/>
      <c r="G103" s="112"/>
      <c r="H103" s="25"/>
      <c r="I103" s="25"/>
      <c r="J103" s="25"/>
      <c r="K103" s="25"/>
    </row>
    <row r="104" ht="15.75" customHeight="1">
      <c r="A104" s="54" t="s">
        <v>147</v>
      </c>
      <c r="B104" s="70" t="s">
        <v>142</v>
      </c>
      <c r="C104" s="3"/>
      <c r="D104" s="122">
        <f t="shared" ref="D104:E104" si="9">D100</f>
        <v>0</v>
      </c>
      <c r="E104" s="61">
        <f t="shared" si="9"/>
        <v>0</v>
      </c>
      <c r="F104" s="25"/>
      <c r="G104" s="112"/>
      <c r="H104" s="25"/>
      <c r="I104" s="25"/>
      <c r="J104" s="25"/>
      <c r="K104" s="25"/>
    </row>
    <row r="105" ht="15.75" customHeight="1">
      <c r="A105" s="65" t="s">
        <v>148</v>
      </c>
      <c r="B105" s="2"/>
      <c r="C105" s="3"/>
      <c r="D105" s="125">
        <f>SUM(D103:D104)</f>
        <v>0.03135277778</v>
      </c>
      <c r="E105" s="66">
        <f>SUM(E103+E104)</f>
        <v>167.36</v>
      </c>
      <c r="F105" s="25"/>
      <c r="G105" s="25"/>
      <c r="H105" s="25"/>
      <c r="I105" s="25"/>
      <c r="J105" s="25"/>
      <c r="K105" s="25"/>
    </row>
    <row r="106" ht="15.75" customHeight="1">
      <c r="A106" s="67"/>
      <c r="B106" s="2"/>
      <c r="C106" s="2"/>
      <c r="D106" s="2"/>
      <c r="E106" s="3"/>
      <c r="F106" s="25"/>
      <c r="G106" s="25"/>
      <c r="H106" s="25"/>
      <c r="I106" s="25"/>
      <c r="J106" s="25"/>
      <c r="K106" s="25"/>
    </row>
    <row r="107" ht="25.5" customHeight="1">
      <c r="A107" s="50" t="s">
        <v>149</v>
      </c>
      <c r="B107" s="2"/>
      <c r="C107" s="2"/>
      <c r="D107" s="2"/>
      <c r="E107" s="3"/>
      <c r="F107" s="25"/>
      <c r="G107" s="25"/>
      <c r="H107" s="25"/>
      <c r="I107" s="25"/>
      <c r="J107" s="25"/>
      <c r="K107" s="25"/>
    </row>
    <row r="108" ht="15.75" customHeight="1">
      <c r="A108" s="51">
        <v>5.0</v>
      </c>
      <c r="B108" s="52" t="s">
        <v>150</v>
      </c>
      <c r="C108" s="2"/>
      <c r="D108" s="3"/>
      <c r="E108" s="53" t="s">
        <v>61</v>
      </c>
      <c r="F108" s="25"/>
      <c r="G108" s="25"/>
      <c r="H108" s="25"/>
      <c r="I108" s="25"/>
      <c r="J108" s="25"/>
      <c r="K108" s="25"/>
    </row>
    <row r="109" ht="15.75" customHeight="1">
      <c r="A109" s="54" t="s">
        <v>16</v>
      </c>
      <c r="B109" s="70" t="s">
        <v>151</v>
      </c>
      <c r="C109" s="2"/>
      <c r="D109" s="3"/>
      <c r="E109" s="61">
        <f>UNIFORMES!J34</f>
        <v>134.01</v>
      </c>
      <c r="F109" s="25"/>
      <c r="G109" s="25"/>
      <c r="H109" s="25"/>
      <c r="I109" s="25"/>
      <c r="J109" s="25"/>
      <c r="K109" s="25"/>
    </row>
    <row r="110" ht="15.75" customHeight="1">
      <c r="A110" s="54" t="s">
        <v>19</v>
      </c>
      <c r="B110" s="70" t="s">
        <v>152</v>
      </c>
      <c r="C110" s="2"/>
      <c r="D110" s="3"/>
      <c r="E110" s="61">
        <v>0.0</v>
      </c>
      <c r="F110" s="25"/>
      <c r="G110" s="25"/>
      <c r="H110" s="25"/>
      <c r="I110" s="25"/>
      <c r="J110" s="25"/>
      <c r="K110" s="25"/>
    </row>
    <row r="111" ht="15.75" customHeight="1">
      <c r="A111" s="54" t="s">
        <v>21</v>
      </c>
      <c r="B111" s="70" t="s">
        <v>153</v>
      </c>
      <c r="C111" s="2"/>
      <c r="D111" s="3"/>
      <c r="E111" s="61">
        <v>0.0</v>
      </c>
      <c r="F111" s="25"/>
      <c r="G111" s="25"/>
      <c r="H111" s="25"/>
      <c r="I111" s="25"/>
      <c r="J111" s="25"/>
      <c r="K111" s="25"/>
    </row>
    <row r="112" ht="15.75" customHeight="1">
      <c r="A112" s="54" t="s">
        <v>24</v>
      </c>
      <c r="B112" s="70" t="s">
        <v>154</v>
      </c>
      <c r="C112" s="2"/>
      <c r="D112" s="3"/>
      <c r="E112" s="61">
        <v>0.0</v>
      </c>
      <c r="F112" s="25"/>
      <c r="G112" s="25"/>
      <c r="H112" s="25"/>
      <c r="I112" s="25"/>
      <c r="J112" s="25"/>
      <c r="K112" s="25"/>
    </row>
    <row r="113" ht="15.75" customHeight="1">
      <c r="A113" s="65" t="s">
        <v>155</v>
      </c>
      <c r="B113" s="2"/>
      <c r="C113" s="3"/>
      <c r="D113" s="125" t="s">
        <v>141</v>
      </c>
      <c r="E113" s="66">
        <f>SUM(E109:E112)</f>
        <v>134.01</v>
      </c>
      <c r="F113" s="25"/>
      <c r="G113" s="25"/>
      <c r="H113" s="25"/>
      <c r="I113" s="25"/>
      <c r="J113" s="25"/>
      <c r="K113" s="25"/>
    </row>
    <row r="114" ht="15.75" customHeight="1">
      <c r="A114" s="35" t="s">
        <v>156</v>
      </c>
      <c r="B114" s="3"/>
      <c r="C114" s="35" t="s">
        <v>144</v>
      </c>
      <c r="D114" s="3"/>
      <c r="E114" s="61">
        <f>SUM(E43+E76+E86+E105+E113)</f>
        <v>5505.47</v>
      </c>
      <c r="F114" s="25"/>
      <c r="G114" s="25"/>
      <c r="H114" s="25"/>
      <c r="I114" s="25"/>
      <c r="J114" s="25"/>
      <c r="K114" s="25"/>
    </row>
    <row r="115" ht="15.75" customHeight="1">
      <c r="A115" s="126" t="s">
        <v>157</v>
      </c>
      <c r="B115" s="2"/>
      <c r="C115" s="123"/>
      <c r="D115" s="127"/>
      <c r="E115" s="66">
        <f>E114</f>
        <v>5505.47</v>
      </c>
      <c r="F115" s="25"/>
      <c r="G115" s="25"/>
      <c r="H115" s="25"/>
      <c r="I115" s="25"/>
      <c r="J115" s="25"/>
      <c r="K115" s="25"/>
    </row>
    <row r="116" ht="25.5" customHeight="1">
      <c r="A116" s="115" t="s">
        <v>158</v>
      </c>
      <c r="B116" s="2"/>
      <c r="C116" s="2"/>
      <c r="D116" s="2"/>
      <c r="E116" s="3"/>
      <c r="F116" s="25"/>
      <c r="G116" s="25"/>
      <c r="H116" s="25"/>
      <c r="I116" s="25"/>
      <c r="J116" s="25"/>
      <c r="K116" s="25"/>
    </row>
    <row r="117" ht="15.75" customHeight="1">
      <c r="A117" s="51">
        <v>6.0</v>
      </c>
      <c r="B117" s="52" t="s">
        <v>159</v>
      </c>
      <c r="C117" s="2"/>
      <c r="D117" s="3"/>
      <c r="E117" s="53" t="s">
        <v>61</v>
      </c>
      <c r="F117" s="25"/>
      <c r="G117" s="25"/>
      <c r="H117" s="90"/>
      <c r="I117" s="25"/>
      <c r="J117" s="25"/>
      <c r="K117" s="25"/>
    </row>
    <row r="118" ht="15.75" customHeight="1">
      <c r="A118" s="51" t="s">
        <v>16</v>
      </c>
      <c r="B118" s="128" t="s">
        <v>160</v>
      </c>
      <c r="C118" s="129">
        <v>0.05</v>
      </c>
      <c r="D118" s="3"/>
      <c r="E118" s="61">
        <f>ROUND(E115*C118,2)</f>
        <v>275.27</v>
      </c>
      <c r="F118" s="25"/>
      <c r="G118" s="25"/>
      <c r="H118" s="130"/>
      <c r="I118" s="25"/>
      <c r="J118" s="25"/>
      <c r="K118" s="25"/>
    </row>
    <row r="119" ht="15.75" customHeight="1">
      <c r="A119" s="51" t="s">
        <v>19</v>
      </c>
      <c r="B119" s="131" t="s">
        <v>161</v>
      </c>
      <c r="C119" s="132">
        <v>0.1</v>
      </c>
      <c r="D119" s="3"/>
      <c r="E119" s="74">
        <f>ROUND(C119*(+E115+E118),2)</f>
        <v>578.07</v>
      </c>
      <c r="F119" s="25"/>
      <c r="G119" s="25"/>
      <c r="H119" s="130"/>
      <c r="I119" s="25"/>
      <c r="J119" s="25"/>
      <c r="K119" s="25"/>
    </row>
    <row r="120" ht="24.0" customHeight="1">
      <c r="A120" s="133" t="s">
        <v>21</v>
      </c>
      <c r="B120" s="134" t="s">
        <v>201</v>
      </c>
      <c r="C120" s="3"/>
      <c r="D120" s="94">
        <f>(100-1.65-7.6-5)/100</f>
        <v>0.8575</v>
      </c>
      <c r="E120" s="74">
        <f>+E115+E118+E119</f>
        <v>6358.81</v>
      </c>
      <c r="F120" s="25"/>
      <c r="G120" s="25"/>
      <c r="H120" s="130"/>
      <c r="I120" s="25"/>
      <c r="J120" s="25"/>
      <c r="K120" s="25"/>
    </row>
    <row r="121" ht="15.75" customHeight="1">
      <c r="A121" s="14"/>
      <c r="B121" s="135" t="s">
        <v>163</v>
      </c>
      <c r="C121" s="136"/>
      <c r="D121" s="137"/>
      <c r="E121" s="138">
        <f>ROUND(E120/D120,2)</f>
        <v>7415.52</v>
      </c>
      <c r="F121" s="25"/>
      <c r="G121" s="25"/>
      <c r="H121" s="130"/>
      <c r="I121" s="25"/>
      <c r="J121" s="25"/>
      <c r="K121" s="25"/>
    </row>
    <row r="122" ht="15.75" customHeight="1">
      <c r="A122" s="14"/>
      <c r="B122" s="139" t="s">
        <v>164</v>
      </c>
      <c r="C122" s="140"/>
      <c r="D122" s="141"/>
      <c r="E122" s="61"/>
      <c r="F122" s="25"/>
      <c r="G122" s="25"/>
      <c r="H122" s="142"/>
      <c r="I122" s="25"/>
      <c r="J122" s="25"/>
      <c r="K122" s="25"/>
    </row>
    <row r="123" ht="15.75" customHeight="1">
      <c r="A123" s="14"/>
      <c r="B123" s="143" t="s">
        <v>165</v>
      </c>
      <c r="C123" s="144"/>
      <c r="D123" s="71">
        <v>0.0165</v>
      </c>
      <c r="E123" s="61">
        <f>ROUND(E121*D123,2)</f>
        <v>122.36</v>
      </c>
      <c r="F123" s="25"/>
      <c r="G123" s="25"/>
      <c r="H123" s="130"/>
      <c r="I123" s="25"/>
      <c r="J123" s="25"/>
      <c r="K123" s="25"/>
    </row>
    <row r="124" ht="15.75" customHeight="1">
      <c r="A124" s="14"/>
      <c r="B124" s="143" t="s">
        <v>166</v>
      </c>
      <c r="C124" s="144"/>
      <c r="D124" s="71">
        <v>0.076</v>
      </c>
      <c r="E124" s="61">
        <f>ROUND(E121*D124,2)</f>
        <v>563.58</v>
      </c>
      <c r="F124" s="25"/>
      <c r="G124" s="25"/>
      <c r="H124" s="130"/>
      <c r="I124" s="25"/>
      <c r="J124" s="25"/>
      <c r="K124" s="25"/>
    </row>
    <row r="125" ht="15.75" customHeight="1">
      <c r="A125" s="14"/>
      <c r="B125" s="145" t="s">
        <v>167</v>
      </c>
      <c r="C125" s="146"/>
      <c r="D125" s="57"/>
      <c r="E125" s="61"/>
      <c r="F125" s="25"/>
      <c r="G125" s="25"/>
      <c r="H125" s="142"/>
      <c r="I125" s="25"/>
      <c r="J125" s="25"/>
      <c r="K125" s="25"/>
    </row>
    <row r="126" ht="15.75" customHeight="1">
      <c r="A126" s="14"/>
      <c r="B126" s="145" t="s">
        <v>168</v>
      </c>
      <c r="C126" s="146"/>
      <c r="D126" s="28"/>
      <c r="E126" s="61"/>
      <c r="F126" s="25"/>
      <c r="G126" s="25"/>
      <c r="H126" s="142"/>
      <c r="I126" s="25"/>
      <c r="J126" s="25"/>
      <c r="K126" s="25"/>
    </row>
    <row r="127" ht="15.75" customHeight="1">
      <c r="A127" s="147"/>
      <c r="B127" s="148" t="s">
        <v>169</v>
      </c>
      <c r="C127" s="149"/>
      <c r="D127" s="150">
        <v>0.05</v>
      </c>
      <c r="E127" s="151">
        <f>ROUND(E121*D127,2)</f>
        <v>370.78</v>
      </c>
      <c r="F127" s="25"/>
      <c r="G127" s="25"/>
      <c r="H127" s="130"/>
      <c r="I127" s="25"/>
      <c r="J127" s="25"/>
      <c r="K127" s="25"/>
    </row>
    <row r="128" ht="15.75" customHeight="1">
      <c r="A128" s="51"/>
      <c r="B128" s="152" t="s">
        <v>170</v>
      </c>
      <c r="C128" s="152"/>
      <c r="D128" s="153">
        <f t="shared" ref="D128:E128" si="10">SUM(D123:D127)</f>
        <v>0.1425</v>
      </c>
      <c r="E128" s="61">
        <f t="shared" si="10"/>
        <v>1056.72</v>
      </c>
      <c r="F128" s="25"/>
      <c r="G128" s="25"/>
      <c r="H128" s="130"/>
      <c r="I128" s="25"/>
      <c r="J128" s="25"/>
      <c r="K128" s="25"/>
    </row>
    <row r="129" ht="15.75" customHeight="1">
      <c r="A129" s="154" t="s">
        <v>171</v>
      </c>
      <c r="B129" s="41"/>
      <c r="C129" s="41"/>
      <c r="D129" s="42"/>
      <c r="E129" s="155">
        <f>+E118+E119+E128</f>
        <v>1910.06</v>
      </c>
      <c r="F129" s="25"/>
      <c r="G129" s="25"/>
      <c r="H129" s="130"/>
      <c r="I129" s="25"/>
      <c r="J129" s="25"/>
      <c r="K129" s="25"/>
    </row>
    <row r="130" ht="15.75" customHeight="1">
      <c r="A130" s="35" t="s">
        <v>172</v>
      </c>
      <c r="B130" s="2"/>
      <c r="C130" s="2"/>
      <c r="D130" s="3"/>
      <c r="E130" s="53" t="s">
        <v>61</v>
      </c>
      <c r="F130" s="25"/>
      <c r="G130" s="90"/>
      <c r="H130" s="25"/>
      <c r="I130" s="25"/>
      <c r="J130" s="25"/>
      <c r="K130" s="25"/>
    </row>
    <row r="131" ht="15.75" customHeight="1">
      <c r="A131" s="51" t="s">
        <v>16</v>
      </c>
      <c r="B131" s="52" t="s">
        <v>173</v>
      </c>
      <c r="C131" s="2"/>
      <c r="D131" s="3"/>
      <c r="E131" s="61">
        <f>+E43</f>
        <v>2492.52</v>
      </c>
      <c r="F131" s="25"/>
      <c r="G131" s="156"/>
      <c r="H131" s="25"/>
      <c r="I131" s="25"/>
      <c r="J131" s="25"/>
      <c r="K131" s="25"/>
    </row>
    <row r="132" ht="15.75" customHeight="1">
      <c r="A132" s="51" t="s">
        <v>19</v>
      </c>
      <c r="B132" s="52" t="s">
        <v>174</v>
      </c>
      <c r="C132" s="2"/>
      <c r="D132" s="3"/>
      <c r="E132" s="61">
        <f>E76</f>
        <v>2368.19</v>
      </c>
      <c r="F132" s="25"/>
      <c r="G132" s="156"/>
      <c r="H132" s="25"/>
      <c r="I132" s="25"/>
      <c r="J132" s="25"/>
      <c r="K132" s="25"/>
    </row>
    <row r="133" ht="15.75" customHeight="1">
      <c r="A133" s="51" t="s">
        <v>21</v>
      </c>
      <c r="B133" s="52" t="s">
        <v>175</v>
      </c>
      <c r="C133" s="2"/>
      <c r="D133" s="3"/>
      <c r="E133" s="61">
        <f>E86</f>
        <v>343.39</v>
      </c>
      <c r="F133" s="25"/>
      <c r="G133" s="156"/>
      <c r="H133" s="25"/>
      <c r="I133" s="25"/>
      <c r="J133" s="25"/>
      <c r="K133" s="25"/>
    </row>
    <row r="134" ht="15.75" customHeight="1">
      <c r="A134" s="51" t="s">
        <v>24</v>
      </c>
      <c r="B134" s="52" t="s">
        <v>176</v>
      </c>
      <c r="C134" s="2"/>
      <c r="D134" s="3"/>
      <c r="E134" s="61">
        <f>E105</f>
        <v>167.36</v>
      </c>
      <c r="F134" s="25"/>
      <c r="G134" s="156"/>
      <c r="H134" s="25"/>
      <c r="I134" s="25"/>
      <c r="J134" s="25"/>
      <c r="K134" s="25"/>
    </row>
    <row r="135" ht="15.75" customHeight="1">
      <c r="A135" s="51" t="s">
        <v>27</v>
      </c>
      <c r="B135" s="52" t="s">
        <v>177</v>
      </c>
      <c r="C135" s="2"/>
      <c r="D135" s="3"/>
      <c r="E135" s="61">
        <f>E113</f>
        <v>134.01</v>
      </c>
      <c r="F135" s="25"/>
      <c r="G135" s="156"/>
      <c r="H135" s="25"/>
      <c r="I135" s="25"/>
      <c r="J135" s="25"/>
      <c r="K135" s="25"/>
    </row>
    <row r="136" ht="15.75" customHeight="1">
      <c r="A136" s="126" t="s">
        <v>178</v>
      </c>
      <c r="B136" s="2"/>
      <c r="C136" s="2"/>
      <c r="D136" s="3"/>
      <c r="E136" s="66">
        <f>SUM(E131:E135)</f>
        <v>5505.47</v>
      </c>
      <c r="F136" s="25"/>
      <c r="G136" s="25"/>
      <c r="H136" s="25"/>
      <c r="I136" s="25"/>
      <c r="J136" s="25"/>
      <c r="K136" s="25"/>
    </row>
    <row r="137" ht="15.75" customHeight="1">
      <c r="A137" s="51" t="s">
        <v>36</v>
      </c>
      <c r="B137" s="52" t="s">
        <v>179</v>
      </c>
      <c r="C137" s="2"/>
      <c r="D137" s="3"/>
      <c r="E137" s="61">
        <f>+E129</f>
        <v>1910.06</v>
      </c>
      <c r="F137" s="25"/>
      <c r="G137" s="156"/>
      <c r="H137" s="25"/>
      <c r="I137" s="25"/>
      <c r="J137" s="25"/>
      <c r="K137" s="25"/>
    </row>
    <row r="138" ht="15.75" customHeight="1">
      <c r="A138" s="65" t="s">
        <v>180</v>
      </c>
      <c r="B138" s="2"/>
      <c r="C138" s="2"/>
      <c r="D138" s="3"/>
      <c r="E138" s="66">
        <f>+E136+E137</f>
        <v>7415.53</v>
      </c>
      <c r="F138" s="25"/>
      <c r="G138" s="25"/>
      <c r="H138" s="25"/>
      <c r="I138" s="25"/>
      <c r="J138" s="25"/>
      <c r="K138" s="25"/>
    </row>
    <row r="139" ht="15.75" customHeight="1">
      <c r="A139" s="157"/>
      <c r="B139" s="158"/>
      <c r="C139" s="158"/>
      <c r="D139" s="158"/>
      <c r="E139" s="159"/>
    </row>
    <row r="140" ht="15.75" customHeight="1">
      <c r="A140" s="95" t="s">
        <v>181</v>
      </c>
      <c r="C140" s="160"/>
      <c r="D140" s="161"/>
      <c r="E140" s="162"/>
    </row>
    <row r="141" ht="15.75" customHeight="1">
      <c r="A141" s="85" t="s">
        <v>182</v>
      </c>
      <c r="B141" s="163" t="s">
        <v>183</v>
      </c>
      <c r="E141" s="164"/>
    </row>
    <row r="142" ht="15.75" customHeight="1">
      <c r="A142" s="85" t="s">
        <v>184</v>
      </c>
      <c r="B142" s="165" t="s">
        <v>185</v>
      </c>
      <c r="E142" s="164"/>
    </row>
    <row r="143" ht="15.75" customHeight="1">
      <c r="A143" s="85" t="s">
        <v>186</v>
      </c>
      <c r="B143" s="165" t="s">
        <v>187</v>
      </c>
      <c r="E143" s="164"/>
    </row>
    <row r="144" ht="15.75" customHeight="1">
      <c r="E144" s="164"/>
    </row>
    <row r="145" ht="15.75" customHeight="1">
      <c r="E145" s="164"/>
    </row>
    <row r="146" ht="15.75" customHeight="1">
      <c r="E146" s="164"/>
    </row>
    <row r="147" ht="15.75" customHeight="1">
      <c r="E147" s="164"/>
    </row>
    <row r="148" ht="15.75" customHeight="1">
      <c r="E148" s="164"/>
    </row>
    <row r="149" ht="15.75" customHeight="1">
      <c r="E149" s="164"/>
    </row>
    <row r="150" ht="15.75" customHeight="1">
      <c r="E150" s="164"/>
    </row>
    <row r="151" ht="15.75" customHeight="1">
      <c r="E151" s="164"/>
    </row>
    <row r="152" ht="15.75" customHeight="1">
      <c r="E152" s="164"/>
    </row>
    <row r="153" ht="15.75" customHeight="1">
      <c r="E153" s="164"/>
    </row>
    <row r="154" ht="15.75" customHeight="1">
      <c r="E154" s="164"/>
    </row>
    <row r="155" ht="15.75" customHeight="1">
      <c r="E155" s="164"/>
    </row>
    <row r="156" ht="15.75" customHeight="1">
      <c r="E156" s="164"/>
    </row>
    <row r="157" ht="15.75" customHeight="1">
      <c r="E157" s="164"/>
    </row>
    <row r="158" ht="15.75" customHeight="1">
      <c r="E158" s="164"/>
    </row>
    <row r="159" ht="15.75" customHeight="1">
      <c r="E159" s="164"/>
    </row>
    <row r="160" ht="15.75" customHeight="1">
      <c r="E160" s="164"/>
    </row>
    <row r="161" ht="15.75" customHeight="1">
      <c r="E161" s="164"/>
    </row>
    <row r="162" ht="15.75" customHeight="1">
      <c r="E162" s="164"/>
    </row>
    <row r="163" ht="15.75" customHeight="1">
      <c r="E163" s="164"/>
    </row>
    <row r="164" ht="15.75" customHeight="1">
      <c r="E164" s="164"/>
    </row>
    <row r="165" ht="15.75" customHeight="1">
      <c r="E165" s="164"/>
    </row>
    <row r="166" ht="15.75" customHeight="1">
      <c r="E166" s="164"/>
    </row>
    <row r="167" ht="15.75" customHeight="1">
      <c r="E167" s="164"/>
    </row>
    <row r="168" ht="15.75" customHeight="1">
      <c r="E168" s="164"/>
    </row>
    <row r="169" ht="15.75" customHeight="1">
      <c r="E169" s="164"/>
    </row>
    <row r="170" ht="15.75" customHeight="1">
      <c r="E170" s="164"/>
    </row>
    <row r="171" ht="15.75" customHeight="1">
      <c r="E171" s="164"/>
    </row>
    <row r="172" ht="15.75" customHeight="1">
      <c r="E172" s="164"/>
    </row>
    <row r="173" ht="15.75" customHeight="1">
      <c r="E173" s="164"/>
    </row>
    <row r="174" ht="15.75" customHeight="1">
      <c r="E174" s="164"/>
    </row>
    <row r="175" ht="15.75" customHeight="1">
      <c r="E175" s="164"/>
    </row>
    <row r="176" ht="15.75" customHeight="1">
      <c r="E176" s="164"/>
    </row>
    <row r="177" ht="15.75" customHeight="1">
      <c r="E177" s="164"/>
    </row>
    <row r="178" ht="15.75" customHeight="1">
      <c r="E178" s="164"/>
    </row>
    <row r="179" ht="15.75" customHeight="1">
      <c r="E179" s="164"/>
    </row>
    <row r="180" ht="15.75" customHeight="1">
      <c r="E180" s="164"/>
    </row>
    <row r="181" ht="15.75" customHeight="1">
      <c r="E181" s="164"/>
    </row>
    <row r="182" ht="15.75" customHeight="1">
      <c r="E182" s="164"/>
    </row>
    <row r="183" ht="15.75" customHeight="1">
      <c r="E183" s="164"/>
    </row>
    <row r="184" ht="15.75" customHeight="1">
      <c r="E184" s="164"/>
    </row>
    <row r="185" ht="15.75" customHeight="1">
      <c r="E185" s="164"/>
    </row>
    <row r="186" ht="15.75" customHeight="1">
      <c r="E186" s="164"/>
    </row>
    <row r="187" ht="15.75" customHeight="1">
      <c r="E187" s="164"/>
    </row>
    <row r="188" ht="15.75" customHeight="1">
      <c r="E188" s="164"/>
    </row>
    <row r="189" ht="15.75" customHeight="1">
      <c r="E189" s="164"/>
    </row>
    <row r="190" ht="15.75" customHeight="1">
      <c r="E190" s="164"/>
    </row>
    <row r="191" ht="15.75" customHeight="1">
      <c r="E191" s="164"/>
    </row>
    <row r="192" ht="15.75" customHeight="1">
      <c r="E192" s="164"/>
    </row>
    <row r="193" ht="15.75" customHeight="1">
      <c r="E193" s="164"/>
    </row>
    <row r="194" ht="15.75" customHeight="1">
      <c r="E194" s="164"/>
    </row>
    <row r="195" ht="15.75" customHeight="1">
      <c r="E195" s="164"/>
    </row>
    <row r="196" ht="15.75" customHeight="1">
      <c r="E196" s="164"/>
    </row>
    <row r="197" ht="15.75" customHeight="1">
      <c r="E197" s="164"/>
    </row>
    <row r="198" ht="15.75" customHeight="1">
      <c r="E198" s="164"/>
    </row>
    <row r="199" ht="15.75" customHeight="1">
      <c r="E199" s="164"/>
    </row>
    <row r="200" ht="15.75" customHeight="1">
      <c r="E200" s="164"/>
    </row>
    <row r="201" ht="15.75" customHeight="1">
      <c r="E201" s="164"/>
    </row>
    <row r="202" ht="15.75" customHeight="1">
      <c r="E202" s="164"/>
    </row>
    <row r="203" ht="15.75" customHeight="1">
      <c r="E203" s="164"/>
    </row>
    <row r="204" ht="15.75" customHeight="1">
      <c r="E204" s="164"/>
    </row>
    <row r="205" ht="15.75" customHeight="1">
      <c r="E205" s="164"/>
    </row>
    <row r="206" ht="15.75" customHeight="1">
      <c r="E206" s="164"/>
    </row>
    <row r="207" ht="15.75" customHeight="1">
      <c r="E207" s="164"/>
    </row>
    <row r="208" ht="15.75" customHeight="1">
      <c r="E208" s="164"/>
    </row>
    <row r="209" ht="15.75" customHeight="1">
      <c r="E209" s="164"/>
    </row>
    <row r="210" ht="15.75" customHeight="1">
      <c r="E210" s="164"/>
    </row>
    <row r="211" ht="15.75" customHeight="1">
      <c r="E211" s="164"/>
    </row>
    <row r="212" ht="15.75" customHeight="1">
      <c r="E212" s="164"/>
    </row>
    <row r="213" ht="15.75" customHeight="1">
      <c r="E213" s="164"/>
    </row>
    <row r="214" ht="15.75" customHeight="1">
      <c r="E214" s="164"/>
    </row>
    <row r="215" ht="15.75" customHeight="1">
      <c r="E215" s="164"/>
    </row>
    <row r="216" ht="15.75" customHeight="1">
      <c r="E216" s="164"/>
    </row>
    <row r="217" ht="15.75" customHeight="1">
      <c r="E217" s="164"/>
    </row>
    <row r="218" ht="15.75" customHeight="1">
      <c r="E218" s="164"/>
    </row>
    <row r="219" ht="15.75" customHeight="1">
      <c r="E219" s="164"/>
    </row>
    <row r="220" ht="15.75" customHeight="1">
      <c r="E220" s="164"/>
    </row>
    <row r="221" ht="15.75" customHeight="1">
      <c r="E221" s="164"/>
    </row>
    <row r="222" ht="15.75" customHeight="1">
      <c r="E222" s="164"/>
    </row>
    <row r="223" ht="15.75" customHeight="1">
      <c r="E223" s="164"/>
    </row>
    <row r="224" ht="15.75" customHeight="1">
      <c r="E224" s="164"/>
    </row>
    <row r="225" ht="15.75" customHeight="1">
      <c r="E225" s="164"/>
    </row>
    <row r="226" ht="15.75" customHeight="1">
      <c r="E226" s="164"/>
    </row>
    <row r="227" ht="15.75" customHeight="1">
      <c r="E227" s="164"/>
    </row>
    <row r="228" ht="15.75" customHeight="1">
      <c r="E228" s="164"/>
    </row>
    <row r="229" ht="15.75" customHeight="1">
      <c r="E229" s="164"/>
    </row>
    <row r="230" ht="15.75" customHeight="1">
      <c r="E230" s="164"/>
    </row>
    <row r="231" ht="15.75" customHeight="1">
      <c r="E231" s="164"/>
    </row>
    <row r="232" ht="15.75" customHeight="1">
      <c r="E232" s="164"/>
    </row>
    <row r="233" ht="15.75" customHeight="1">
      <c r="E233" s="164"/>
    </row>
    <row r="234" ht="15.75" customHeight="1">
      <c r="E234" s="164"/>
    </row>
    <row r="235" ht="15.75" customHeight="1">
      <c r="E235" s="164"/>
    </row>
    <row r="236" ht="15.75" customHeight="1">
      <c r="E236" s="164"/>
    </row>
    <row r="237" ht="15.75" customHeight="1">
      <c r="E237" s="164"/>
    </row>
    <row r="238" ht="15.75" customHeight="1">
      <c r="E238" s="164"/>
    </row>
    <row r="239" ht="15.75" customHeight="1">
      <c r="E239" s="164"/>
    </row>
    <row r="240" ht="15.75" customHeight="1">
      <c r="E240" s="164"/>
    </row>
    <row r="241" ht="15.75" customHeight="1">
      <c r="E241" s="164"/>
    </row>
    <row r="242" ht="15.75" customHeight="1">
      <c r="E242" s="164"/>
    </row>
    <row r="243" ht="15.75" customHeight="1">
      <c r="E243" s="164"/>
    </row>
    <row r="244" ht="15.75" customHeight="1">
      <c r="E244" s="164"/>
    </row>
    <row r="245" ht="15.75" customHeight="1">
      <c r="E245" s="164"/>
    </row>
    <row r="246" ht="15.75" customHeight="1">
      <c r="E246" s="164"/>
    </row>
    <row r="247" ht="15.75" customHeight="1">
      <c r="E247" s="164"/>
    </row>
    <row r="248" ht="15.75" customHeight="1">
      <c r="E248" s="164"/>
    </row>
    <row r="249" ht="15.75" customHeight="1">
      <c r="E249" s="164"/>
    </row>
    <row r="250" ht="15.75" customHeight="1">
      <c r="E250" s="164"/>
    </row>
    <row r="251" ht="15.75" customHeight="1">
      <c r="E251" s="164"/>
    </row>
    <row r="252" ht="15.75" customHeight="1">
      <c r="E252" s="164"/>
    </row>
    <row r="253" ht="15.75" customHeight="1">
      <c r="E253" s="164"/>
    </row>
    <row r="254" ht="15.75" customHeight="1">
      <c r="E254" s="164"/>
    </row>
    <row r="255" ht="15.75" customHeight="1">
      <c r="E255" s="164"/>
    </row>
    <row r="256" ht="15.75" customHeight="1">
      <c r="E256" s="164"/>
    </row>
    <row r="257" ht="15.75" customHeight="1">
      <c r="E257" s="164"/>
    </row>
    <row r="258" ht="15.75" customHeight="1">
      <c r="E258" s="164"/>
    </row>
    <row r="259" ht="15.75" customHeight="1">
      <c r="E259" s="164"/>
    </row>
    <row r="260" ht="15.75" customHeight="1">
      <c r="E260" s="164"/>
    </row>
    <row r="261" ht="15.75" customHeight="1">
      <c r="E261" s="164"/>
    </row>
    <row r="262" ht="15.75" customHeight="1">
      <c r="E262" s="164"/>
    </row>
    <row r="263" ht="15.75" customHeight="1">
      <c r="E263" s="164"/>
    </row>
    <row r="264" ht="15.75" customHeight="1">
      <c r="E264" s="164"/>
    </row>
    <row r="265" ht="15.75" customHeight="1">
      <c r="E265" s="164"/>
    </row>
    <row r="266" ht="15.75" customHeight="1">
      <c r="E266" s="164"/>
    </row>
    <row r="267" ht="15.75" customHeight="1">
      <c r="E267" s="164"/>
    </row>
    <row r="268" ht="15.75" customHeight="1">
      <c r="E268" s="164"/>
    </row>
    <row r="269" ht="15.75" customHeight="1">
      <c r="E269" s="164"/>
    </row>
    <row r="270" ht="15.75" customHeight="1">
      <c r="E270" s="164"/>
    </row>
    <row r="271" ht="15.75" customHeight="1">
      <c r="E271" s="164"/>
    </row>
    <row r="272" ht="15.75" customHeight="1">
      <c r="E272" s="164"/>
    </row>
    <row r="273" ht="15.75" customHeight="1">
      <c r="E273" s="164"/>
    </row>
    <row r="274" ht="15.75" customHeight="1">
      <c r="E274" s="164"/>
    </row>
    <row r="275" ht="15.75" customHeight="1">
      <c r="E275" s="164"/>
    </row>
    <row r="276" ht="15.75" customHeight="1">
      <c r="E276" s="164"/>
    </row>
    <row r="277" ht="15.75" customHeight="1">
      <c r="E277" s="164"/>
    </row>
    <row r="278" ht="15.75" customHeight="1">
      <c r="E278" s="164"/>
    </row>
    <row r="279" ht="15.75" customHeight="1">
      <c r="E279" s="164"/>
    </row>
    <row r="280" ht="15.75" customHeight="1">
      <c r="E280" s="164"/>
    </row>
    <row r="281" ht="15.75" customHeight="1">
      <c r="E281" s="164"/>
    </row>
    <row r="282" ht="15.75" customHeight="1">
      <c r="E282" s="164"/>
    </row>
    <row r="283" ht="15.75" customHeight="1">
      <c r="E283" s="164"/>
    </row>
    <row r="284" ht="15.75" customHeight="1">
      <c r="E284" s="164"/>
    </row>
    <row r="285" ht="15.75" customHeight="1">
      <c r="E285" s="164"/>
    </row>
    <row r="286" ht="15.75" customHeight="1">
      <c r="E286" s="164"/>
    </row>
    <row r="287" ht="15.75" customHeight="1">
      <c r="E287" s="164"/>
    </row>
    <row r="288" ht="15.75" customHeight="1">
      <c r="E288" s="164"/>
    </row>
    <row r="289" ht="15.75" customHeight="1">
      <c r="E289" s="164"/>
    </row>
    <row r="290" ht="15.75" customHeight="1">
      <c r="E290" s="164"/>
    </row>
    <row r="291" ht="15.75" customHeight="1">
      <c r="E291" s="164"/>
    </row>
    <row r="292" ht="15.75" customHeight="1">
      <c r="E292" s="164"/>
    </row>
    <row r="293" ht="15.75" customHeight="1">
      <c r="E293" s="164"/>
    </row>
    <row r="294" ht="15.75" customHeight="1">
      <c r="E294" s="164"/>
    </row>
    <row r="295" ht="15.75" customHeight="1">
      <c r="E295" s="164"/>
    </row>
    <row r="296" ht="15.75" customHeight="1">
      <c r="E296" s="164"/>
    </row>
    <row r="297" ht="15.75" customHeight="1">
      <c r="E297" s="164"/>
    </row>
    <row r="298" ht="15.75" customHeight="1">
      <c r="E298" s="164"/>
    </row>
    <row r="299" ht="15.75" customHeight="1">
      <c r="E299" s="164"/>
    </row>
    <row r="300" ht="15.75" customHeight="1">
      <c r="E300" s="164"/>
    </row>
    <row r="301" ht="15.75" customHeight="1">
      <c r="E301" s="164"/>
    </row>
    <row r="302" ht="15.75" customHeight="1">
      <c r="E302" s="164"/>
    </row>
    <row r="303" ht="15.75" customHeight="1">
      <c r="E303" s="164"/>
    </row>
    <row r="304" ht="15.75" customHeight="1">
      <c r="E304" s="164"/>
    </row>
    <row r="305" ht="15.75" customHeight="1">
      <c r="E305" s="164"/>
    </row>
    <row r="306" ht="15.75" customHeight="1">
      <c r="E306" s="164"/>
    </row>
    <row r="307" ht="15.75" customHeight="1">
      <c r="E307" s="164"/>
    </row>
    <row r="308" ht="15.75" customHeight="1">
      <c r="E308" s="164"/>
    </row>
    <row r="309" ht="15.75" customHeight="1">
      <c r="E309" s="164"/>
    </row>
    <row r="310" ht="15.75" customHeight="1">
      <c r="E310" s="164"/>
    </row>
    <row r="311" ht="15.75" customHeight="1">
      <c r="E311" s="164"/>
    </row>
    <row r="312" ht="15.75" customHeight="1">
      <c r="E312" s="164"/>
    </row>
    <row r="313" ht="15.75" customHeight="1">
      <c r="E313" s="164"/>
    </row>
    <row r="314" ht="15.75" customHeight="1">
      <c r="E314" s="164"/>
    </row>
    <row r="315" ht="15.75" customHeight="1">
      <c r="E315" s="164"/>
    </row>
    <row r="316" ht="15.75" customHeight="1">
      <c r="E316" s="164"/>
    </row>
    <row r="317" ht="15.75" customHeight="1">
      <c r="E317" s="164"/>
    </row>
    <row r="318" ht="15.75" customHeight="1">
      <c r="E318" s="164"/>
    </row>
    <row r="319" ht="15.75" customHeight="1">
      <c r="E319" s="164"/>
    </row>
    <row r="320" ht="15.75" customHeight="1">
      <c r="E320" s="164"/>
    </row>
    <row r="321" ht="15.75" customHeight="1">
      <c r="E321" s="164"/>
    </row>
    <row r="322" ht="15.75" customHeight="1">
      <c r="E322" s="164"/>
    </row>
    <row r="323" ht="15.75" customHeight="1">
      <c r="E323" s="164"/>
    </row>
    <row r="324" ht="15.75" customHeight="1">
      <c r="E324" s="164"/>
    </row>
    <row r="325" ht="15.75" customHeight="1">
      <c r="E325" s="164"/>
    </row>
    <row r="326" ht="15.75" customHeight="1">
      <c r="E326" s="164"/>
    </row>
    <row r="327" ht="15.75" customHeight="1">
      <c r="E327" s="164"/>
    </row>
    <row r="328" ht="15.75" customHeight="1">
      <c r="E328" s="164"/>
    </row>
    <row r="329" ht="15.75" customHeight="1">
      <c r="E329" s="164"/>
    </row>
    <row r="330" ht="15.75" customHeight="1">
      <c r="E330" s="164"/>
    </row>
    <row r="331" ht="15.75" customHeight="1">
      <c r="E331" s="164"/>
    </row>
    <row r="332" ht="15.75" customHeight="1">
      <c r="E332" s="164"/>
    </row>
    <row r="333" ht="15.75" customHeight="1">
      <c r="E333" s="164"/>
    </row>
    <row r="334" ht="15.75" customHeight="1">
      <c r="E334" s="164"/>
    </row>
    <row r="335" ht="15.75" customHeight="1">
      <c r="E335" s="164"/>
    </row>
    <row r="336" ht="15.75" customHeight="1">
      <c r="E336" s="164"/>
    </row>
    <row r="337" ht="15.75" customHeight="1">
      <c r="E337" s="164"/>
    </row>
    <row r="338" ht="15.75" customHeight="1">
      <c r="E338" s="164"/>
    </row>
    <row r="339" ht="15.75" customHeight="1">
      <c r="E339" s="164"/>
    </row>
    <row r="340" ht="15.75" customHeight="1">
      <c r="E340" s="164"/>
    </row>
    <row r="341" ht="15.75" customHeight="1">
      <c r="E341" s="164"/>
    </row>
    <row r="342" ht="15.75" customHeight="1">
      <c r="E342" s="164"/>
    </row>
    <row r="343" ht="15.75" customHeight="1">
      <c r="E343" s="164"/>
    </row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25">
    <mergeCell ref="A1:E1"/>
    <mergeCell ref="A2:E2"/>
    <mergeCell ref="A3:E3"/>
    <mergeCell ref="C4:E4"/>
    <mergeCell ref="C5:E5"/>
    <mergeCell ref="C6:E6"/>
    <mergeCell ref="C7:E7"/>
    <mergeCell ref="C8:E8"/>
    <mergeCell ref="A9:E9"/>
    <mergeCell ref="C10:E10"/>
    <mergeCell ref="C11:E11"/>
    <mergeCell ref="C12:E12"/>
    <mergeCell ref="C13:E13"/>
    <mergeCell ref="C14:E14"/>
    <mergeCell ref="C15:E15"/>
    <mergeCell ref="A16:E16"/>
    <mergeCell ref="C17:E17"/>
    <mergeCell ref="C18:E18"/>
    <mergeCell ref="C19:E19"/>
    <mergeCell ref="C20:E20"/>
    <mergeCell ref="A21:E21"/>
    <mergeCell ref="C22:E22"/>
    <mergeCell ref="C23:E23"/>
    <mergeCell ref="C24:E24"/>
    <mergeCell ref="C25:E25"/>
    <mergeCell ref="C26:E26"/>
    <mergeCell ref="A27:E27"/>
    <mergeCell ref="A28:E28"/>
    <mergeCell ref="A29:E29"/>
    <mergeCell ref="A30:D30"/>
    <mergeCell ref="C31:E31"/>
    <mergeCell ref="C32:E32"/>
    <mergeCell ref="B33:D33"/>
    <mergeCell ref="C34:E34"/>
    <mergeCell ref="C35:E35"/>
    <mergeCell ref="A36:E36"/>
    <mergeCell ref="B37:D37"/>
    <mergeCell ref="C41:D41"/>
    <mergeCell ref="C42:D42"/>
    <mergeCell ref="A43:D43"/>
    <mergeCell ref="A44:E44"/>
    <mergeCell ref="A45:E45"/>
    <mergeCell ref="B46:D46"/>
    <mergeCell ref="B47:C47"/>
    <mergeCell ref="B48:C48"/>
    <mergeCell ref="A49:C49"/>
    <mergeCell ref="A50:E50"/>
    <mergeCell ref="B51:D51"/>
    <mergeCell ref="B52:C52"/>
    <mergeCell ref="A96:C96"/>
    <mergeCell ref="A97:D97"/>
    <mergeCell ref="B98:D98"/>
    <mergeCell ref="B99:C99"/>
    <mergeCell ref="A100:C100"/>
    <mergeCell ref="A101:E101"/>
    <mergeCell ref="B102:D102"/>
    <mergeCell ref="B103:C103"/>
    <mergeCell ref="B104:C104"/>
    <mergeCell ref="A105:C105"/>
    <mergeCell ref="A106:E106"/>
    <mergeCell ref="A107:E107"/>
    <mergeCell ref="B108:D108"/>
    <mergeCell ref="B109:D109"/>
    <mergeCell ref="B110:D110"/>
    <mergeCell ref="B111:D111"/>
    <mergeCell ref="B112:D112"/>
    <mergeCell ref="A113:C113"/>
    <mergeCell ref="A114:B114"/>
    <mergeCell ref="C114:D114"/>
    <mergeCell ref="A115:C115"/>
    <mergeCell ref="A116:E116"/>
    <mergeCell ref="B117:D117"/>
    <mergeCell ref="C118:D118"/>
    <mergeCell ref="C119:D119"/>
    <mergeCell ref="A120:A127"/>
    <mergeCell ref="B120:C120"/>
    <mergeCell ref="A129:D129"/>
    <mergeCell ref="B137:D137"/>
    <mergeCell ref="A138:D138"/>
    <mergeCell ref="A130:D130"/>
    <mergeCell ref="B131:D131"/>
    <mergeCell ref="B132:D132"/>
    <mergeCell ref="B133:D133"/>
    <mergeCell ref="B134:D134"/>
    <mergeCell ref="B135:D135"/>
    <mergeCell ref="A136:D136"/>
    <mergeCell ref="B53:C53"/>
    <mergeCell ref="B54:C54"/>
    <mergeCell ref="B55:C55"/>
    <mergeCell ref="B56:C56"/>
    <mergeCell ref="B57:C57"/>
    <mergeCell ref="B58:C58"/>
    <mergeCell ref="B59:C59"/>
    <mergeCell ref="A60:C60"/>
    <mergeCell ref="A64:D64"/>
    <mergeCell ref="A67:D67"/>
    <mergeCell ref="G67:L68"/>
    <mergeCell ref="B69:C69"/>
    <mergeCell ref="A71:C71"/>
    <mergeCell ref="A72:E72"/>
    <mergeCell ref="B79:D79"/>
    <mergeCell ref="B80:C80"/>
    <mergeCell ref="D80:D81"/>
    <mergeCell ref="E80:E81"/>
    <mergeCell ref="B73:D73"/>
    <mergeCell ref="B74:D74"/>
    <mergeCell ref="B75:D75"/>
    <mergeCell ref="A76:D76"/>
    <mergeCell ref="A77:E77"/>
    <mergeCell ref="A78:E78"/>
    <mergeCell ref="A80:A81"/>
    <mergeCell ref="B82:C82"/>
    <mergeCell ref="B83:C83"/>
    <mergeCell ref="B84:C84"/>
    <mergeCell ref="B85:C85"/>
    <mergeCell ref="A86:C86"/>
    <mergeCell ref="A87:E87"/>
    <mergeCell ref="A88:E88"/>
    <mergeCell ref="B89:D89"/>
    <mergeCell ref="B90:C90"/>
    <mergeCell ref="B91:C91"/>
    <mergeCell ref="B92:C92"/>
    <mergeCell ref="B93:C93"/>
    <mergeCell ref="B94:C94"/>
    <mergeCell ref="B95:C95"/>
  </mergeCells>
  <hyperlinks>
    <hyperlink r:id="rId1" ref="B141"/>
    <hyperlink r:id="rId2" ref="B142"/>
    <hyperlink r:id="rId3" ref="B143"/>
  </hyperlinks>
  <printOptions/>
  <pageMargins bottom="0.590277777777778" footer="0.0" header="0.0" left="0.511805555555555" right="0.511805555555555" top="0.590277777777778"/>
  <pageSetup paperSize="8" orientation="portrait"/>
  <rowBreaks count="1" manualBreakCount="1">
    <brk id="71" man="1"/>
  </rowBreaks>
  <colBreaks count="1" manualBreakCount="1">
    <brk id="6" man="1"/>
  </colBreaks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0.63"/>
    <col customWidth="1" min="2" max="2" width="12.88"/>
    <col customWidth="1" min="3" max="3" width="66.13"/>
    <col customWidth="1" min="4" max="4" width="12.13"/>
    <col customWidth="1" min="5" max="5" width="10.38"/>
    <col customWidth="1" min="6" max="6" width="17.38"/>
    <col customWidth="1" min="7" max="7" width="17.88"/>
    <col customWidth="1" min="8" max="8" width="19.88"/>
    <col customWidth="1" min="9" max="9" width="14.63"/>
    <col customWidth="1" min="10" max="10" width="18.88"/>
    <col customWidth="1" min="11" max="11" width="12.63"/>
    <col customWidth="1" min="12" max="12" width="15.38"/>
    <col customWidth="1" min="13" max="21" width="8.63"/>
  </cols>
  <sheetData>
    <row r="1" ht="24.75" customHeight="1">
      <c r="A1" s="166"/>
      <c r="B1" s="167"/>
      <c r="C1" s="166"/>
      <c r="D1" s="167"/>
      <c r="E1" s="166"/>
      <c r="F1" s="168"/>
      <c r="G1" s="168"/>
      <c r="H1" s="168"/>
      <c r="I1" s="166"/>
      <c r="J1" s="168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</row>
    <row r="2" ht="24.75" customHeight="1">
      <c r="A2" s="166"/>
      <c r="B2" s="169" t="s">
        <v>202</v>
      </c>
      <c r="C2" s="170"/>
      <c r="D2" s="170"/>
      <c r="E2" s="170"/>
      <c r="F2" s="170"/>
      <c r="G2" s="170"/>
      <c r="H2" s="170"/>
      <c r="I2" s="170"/>
      <c r="J2" s="171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</row>
    <row r="3" ht="24.75" customHeight="1">
      <c r="A3" s="166"/>
      <c r="B3" s="172" t="s">
        <v>203</v>
      </c>
      <c r="C3" s="2"/>
      <c r="D3" s="2"/>
      <c r="E3" s="2"/>
      <c r="F3" s="2"/>
      <c r="G3" s="2"/>
      <c r="H3" s="2"/>
      <c r="I3" s="2"/>
      <c r="J3" s="3"/>
      <c r="K3" s="166"/>
      <c r="L3" s="173"/>
      <c r="M3" s="166"/>
      <c r="N3" s="166"/>
      <c r="O3" s="166"/>
      <c r="P3" s="166"/>
      <c r="Q3" s="166"/>
      <c r="R3" s="166"/>
      <c r="S3" s="166"/>
      <c r="T3" s="166"/>
      <c r="U3" s="166"/>
    </row>
    <row r="4" ht="24.75" customHeight="1">
      <c r="A4" s="166"/>
      <c r="B4" s="174" t="s">
        <v>56</v>
      </c>
      <c r="C4" s="2"/>
      <c r="D4" s="2"/>
      <c r="E4" s="2"/>
      <c r="F4" s="2"/>
      <c r="G4" s="2"/>
      <c r="H4" s="2"/>
      <c r="I4" s="2"/>
      <c r="J4" s="3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</row>
    <row r="5" ht="35.25" customHeight="1">
      <c r="A5" s="166"/>
      <c r="B5" s="175" t="s">
        <v>204</v>
      </c>
      <c r="C5" s="175" t="s">
        <v>205</v>
      </c>
      <c r="D5" s="175" t="s">
        <v>206</v>
      </c>
      <c r="E5" s="175" t="s">
        <v>207</v>
      </c>
      <c r="F5" s="176" t="s">
        <v>208</v>
      </c>
      <c r="G5" s="176" t="s">
        <v>209</v>
      </c>
      <c r="H5" s="176" t="s">
        <v>208</v>
      </c>
      <c r="I5" s="175" t="s">
        <v>210</v>
      </c>
      <c r="J5" s="176" t="s">
        <v>211</v>
      </c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</row>
    <row r="6" ht="24.75" customHeight="1">
      <c r="A6" s="166"/>
      <c r="B6" s="177">
        <v>45658.0</v>
      </c>
      <c r="C6" s="178" t="s">
        <v>212</v>
      </c>
      <c r="D6" s="179" t="s">
        <v>3</v>
      </c>
      <c r="E6" s="180" t="s">
        <v>191</v>
      </c>
      <c r="F6" s="181">
        <v>80.0</v>
      </c>
      <c r="G6" s="181">
        <v>63.0</v>
      </c>
      <c r="H6" s="181">
        <v>56.0</v>
      </c>
      <c r="I6" s="182">
        <f t="shared" ref="I6:I12" si="1">ROUND(AVERAGE(F6,G6,H6),2)</f>
        <v>66.33</v>
      </c>
      <c r="J6" s="182">
        <f t="shared" ref="J6:J12" si="2">ROUND(I6*E6*2,2)</f>
        <v>265.32</v>
      </c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</row>
    <row r="7" ht="24.75" customHeight="1">
      <c r="A7" s="166"/>
      <c r="B7" s="177">
        <v>45689.0</v>
      </c>
      <c r="C7" s="178" t="s">
        <v>213</v>
      </c>
      <c r="D7" s="179" t="s">
        <v>3</v>
      </c>
      <c r="E7" s="180" t="s">
        <v>191</v>
      </c>
      <c r="F7" s="181">
        <v>21.9</v>
      </c>
      <c r="G7" s="181">
        <v>45.9</v>
      </c>
      <c r="H7" s="181">
        <v>28.9</v>
      </c>
      <c r="I7" s="182">
        <f t="shared" si="1"/>
        <v>32.23</v>
      </c>
      <c r="J7" s="182">
        <f t="shared" si="2"/>
        <v>128.92</v>
      </c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</row>
    <row r="8" ht="24.75" customHeight="1">
      <c r="A8" s="166"/>
      <c r="B8" s="177">
        <v>45717.0</v>
      </c>
      <c r="C8" s="178" t="s">
        <v>214</v>
      </c>
      <c r="D8" s="179" t="s">
        <v>3</v>
      </c>
      <c r="E8" s="180" t="s">
        <v>191</v>
      </c>
      <c r="F8" s="181">
        <v>70.0</v>
      </c>
      <c r="G8" s="181">
        <v>63.0</v>
      </c>
      <c r="H8" s="181">
        <v>78.99</v>
      </c>
      <c r="I8" s="182">
        <f t="shared" si="1"/>
        <v>70.66</v>
      </c>
      <c r="J8" s="182">
        <f t="shared" si="2"/>
        <v>282.64</v>
      </c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</row>
    <row r="9" ht="24.75" customHeight="1">
      <c r="A9" s="166"/>
      <c r="B9" s="177">
        <v>45748.0</v>
      </c>
      <c r="C9" s="178" t="s">
        <v>215</v>
      </c>
      <c r="D9" s="179" t="s">
        <v>216</v>
      </c>
      <c r="E9" s="180" t="s">
        <v>191</v>
      </c>
      <c r="F9" s="181">
        <v>12.99</v>
      </c>
      <c r="G9" s="181">
        <v>15.9</v>
      </c>
      <c r="H9" s="181">
        <v>19.9</v>
      </c>
      <c r="I9" s="182">
        <f t="shared" si="1"/>
        <v>16.26</v>
      </c>
      <c r="J9" s="182">
        <f t="shared" si="2"/>
        <v>65.04</v>
      </c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</row>
    <row r="10" ht="24.75" customHeight="1">
      <c r="A10" s="166"/>
      <c r="B10" s="177">
        <v>45778.0</v>
      </c>
      <c r="C10" s="178" t="s">
        <v>217</v>
      </c>
      <c r="D10" s="179" t="s">
        <v>216</v>
      </c>
      <c r="E10" s="180" t="s">
        <v>54</v>
      </c>
      <c r="F10" s="181">
        <v>80.0</v>
      </c>
      <c r="G10" s="181">
        <v>101.31</v>
      </c>
      <c r="H10" s="181">
        <v>78.9</v>
      </c>
      <c r="I10" s="182">
        <f t="shared" si="1"/>
        <v>86.74</v>
      </c>
      <c r="J10" s="182">
        <f t="shared" si="2"/>
        <v>173.48</v>
      </c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6"/>
    </row>
    <row r="11" ht="24.75" customHeight="1">
      <c r="A11" s="166"/>
      <c r="B11" s="177">
        <v>45809.0</v>
      </c>
      <c r="C11" s="178" t="s">
        <v>218</v>
      </c>
      <c r="D11" s="179" t="s">
        <v>3</v>
      </c>
      <c r="E11" s="180" t="s">
        <v>54</v>
      </c>
      <c r="F11" s="181">
        <v>9.2</v>
      </c>
      <c r="G11" s="181">
        <v>10.0</v>
      </c>
      <c r="H11" s="181">
        <v>15.0</v>
      </c>
      <c r="I11" s="182">
        <f t="shared" si="1"/>
        <v>11.4</v>
      </c>
      <c r="J11" s="182">
        <f t="shared" si="2"/>
        <v>22.8</v>
      </c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</row>
    <row r="12" ht="24.75" customHeight="1">
      <c r="A12" s="166"/>
      <c r="B12" s="177">
        <v>45839.0</v>
      </c>
      <c r="C12" s="178" t="s">
        <v>219</v>
      </c>
      <c r="D12" s="179" t="s">
        <v>3</v>
      </c>
      <c r="E12" s="180" t="s">
        <v>54</v>
      </c>
      <c r="F12" s="181">
        <v>21.91</v>
      </c>
      <c r="G12" s="181">
        <v>23.9</v>
      </c>
      <c r="H12" s="181">
        <v>24.9</v>
      </c>
      <c r="I12" s="182">
        <f t="shared" si="1"/>
        <v>23.57</v>
      </c>
      <c r="J12" s="182">
        <f t="shared" si="2"/>
        <v>47.14</v>
      </c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</row>
    <row r="13" ht="24.75" customHeight="1">
      <c r="A13" s="166"/>
      <c r="B13" s="183" t="s">
        <v>220</v>
      </c>
      <c r="C13" s="2"/>
      <c r="D13" s="2"/>
      <c r="E13" s="2"/>
      <c r="F13" s="2"/>
      <c r="G13" s="2"/>
      <c r="H13" s="2"/>
      <c r="I13" s="3"/>
      <c r="J13" s="184">
        <f>SUM(J6:J12)</f>
        <v>985.34</v>
      </c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</row>
    <row r="14" ht="24.75" customHeight="1">
      <c r="A14" s="166"/>
      <c r="B14" s="185" t="s">
        <v>221</v>
      </c>
      <c r="C14" s="2"/>
      <c r="D14" s="2"/>
      <c r="E14" s="2"/>
      <c r="F14" s="2"/>
      <c r="G14" s="2"/>
      <c r="H14" s="2"/>
      <c r="I14" s="3"/>
      <c r="J14" s="186">
        <f>ROUND(J13/12,2)</f>
        <v>82.11</v>
      </c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</row>
    <row r="15" ht="24.75" customHeight="1">
      <c r="A15" s="166"/>
      <c r="B15" s="187"/>
      <c r="C15" s="188"/>
      <c r="D15" s="188"/>
      <c r="E15" s="188"/>
      <c r="F15" s="188"/>
      <c r="G15" s="188"/>
      <c r="H15" s="188"/>
      <c r="I15" s="188"/>
      <c r="J15" s="189"/>
      <c r="K15" s="166"/>
      <c r="L15" s="166"/>
      <c r="M15" s="166"/>
      <c r="N15" s="166"/>
      <c r="O15" s="166"/>
      <c r="P15" s="166"/>
      <c r="Q15" s="166"/>
      <c r="R15" s="166"/>
      <c r="S15" s="166"/>
      <c r="T15" s="166"/>
      <c r="U15" s="166"/>
    </row>
    <row r="16" ht="24.75" customHeight="1">
      <c r="A16" s="166"/>
      <c r="B16" s="190" t="s">
        <v>222</v>
      </c>
      <c r="C16" s="2"/>
      <c r="D16" s="2"/>
      <c r="E16" s="2"/>
      <c r="F16" s="2"/>
      <c r="G16" s="2"/>
      <c r="H16" s="2"/>
      <c r="I16" s="2"/>
      <c r="J16" s="3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</row>
    <row r="17" ht="15.75" customHeight="1">
      <c r="A17" s="166"/>
      <c r="B17" s="191" t="s">
        <v>204</v>
      </c>
      <c r="C17" s="176" t="s">
        <v>205</v>
      </c>
      <c r="D17" s="192" t="s">
        <v>206</v>
      </c>
      <c r="E17" s="192" t="s">
        <v>207</v>
      </c>
      <c r="F17" s="176" t="s">
        <v>208</v>
      </c>
      <c r="G17" s="176" t="s">
        <v>209</v>
      </c>
      <c r="H17" s="176" t="s">
        <v>208</v>
      </c>
      <c r="I17" s="176" t="s">
        <v>210</v>
      </c>
      <c r="J17" s="176" t="s">
        <v>211</v>
      </c>
      <c r="K17" s="166"/>
      <c r="L17" s="166"/>
      <c r="M17" s="166"/>
      <c r="N17" s="166"/>
      <c r="O17" s="166"/>
      <c r="P17" s="166"/>
      <c r="Q17" s="166"/>
      <c r="R17" s="166"/>
      <c r="S17" s="166"/>
      <c r="T17" s="166"/>
      <c r="U17" s="166"/>
    </row>
    <row r="18" ht="24.75" customHeight="1">
      <c r="A18" s="166"/>
      <c r="B18" s="177">
        <v>45658.0</v>
      </c>
      <c r="C18" s="178" t="s">
        <v>223</v>
      </c>
      <c r="D18" s="179" t="s">
        <v>3</v>
      </c>
      <c r="E18" s="180" t="s">
        <v>191</v>
      </c>
      <c r="F18" s="181">
        <v>65.5</v>
      </c>
      <c r="G18" s="181">
        <v>75.9</v>
      </c>
      <c r="H18" s="181">
        <v>69.55</v>
      </c>
      <c r="I18" s="182">
        <f t="shared" ref="I18:I22" si="3">ROUND(AVERAGE(F18,G18,H18),2)</f>
        <v>70.32</v>
      </c>
      <c r="J18" s="182">
        <f t="shared" ref="J18:J22" si="4">ROUND(I18*E18*2,2)</f>
        <v>281.28</v>
      </c>
      <c r="K18" s="166"/>
      <c r="L18" s="166"/>
      <c r="M18" s="166"/>
      <c r="N18" s="166"/>
      <c r="O18" s="166"/>
      <c r="P18" s="166"/>
      <c r="Q18" s="166"/>
      <c r="R18" s="166"/>
      <c r="S18" s="166"/>
      <c r="T18" s="166"/>
      <c r="U18" s="166"/>
    </row>
    <row r="19" ht="24.75" customHeight="1">
      <c r="A19" s="166"/>
      <c r="B19" s="177">
        <v>45689.0</v>
      </c>
      <c r="C19" s="178" t="s">
        <v>224</v>
      </c>
      <c r="D19" s="179" t="s">
        <v>3</v>
      </c>
      <c r="E19" s="180" t="s">
        <v>191</v>
      </c>
      <c r="F19" s="181">
        <v>42.9</v>
      </c>
      <c r="G19" s="181">
        <v>49.0</v>
      </c>
      <c r="H19" s="181">
        <v>59.9</v>
      </c>
      <c r="I19" s="182">
        <f t="shared" si="3"/>
        <v>50.6</v>
      </c>
      <c r="J19" s="182">
        <f t="shared" si="4"/>
        <v>202.4</v>
      </c>
      <c r="K19" s="166"/>
      <c r="L19" s="166"/>
      <c r="M19" s="166"/>
      <c r="N19" s="166"/>
      <c r="O19" s="166"/>
      <c r="P19" s="166"/>
      <c r="Q19" s="166"/>
      <c r="R19" s="166"/>
      <c r="S19" s="166"/>
      <c r="T19" s="166"/>
      <c r="U19" s="166"/>
    </row>
    <row r="20" ht="24.75" customHeight="1">
      <c r="A20" s="166"/>
      <c r="B20" s="177">
        <v>45717.0</v>
      </c>
      <c r="C20" s="178" t="s">
        <v>225</v>
      </c>
      <c r="D20" s="179" t="s">
        <v>216</v>
      </c>
      <c r="E20" s="180" t="s">
        <v>191</v>
      </c>
      <c r="F20" s="181">
        <v>12.99</v>
      </c>
      <c r="G20" s="181">
        <v>15.9</v>
      </c>
      <c r="H20" s="181">
        <v>19.9</v>
      </c>
      <c r="I20" s="182">
        <f t="shared" si="3"/>
        <v>16.26</v>
      </c>
      <c r="J20" s="182">
        <f t="shared" si="4"/>
        <v>65.04</v>
      </c>
      <c r="K20" s="166"/>
      <c r="L20" s="166"/>
      <c r="M20" s="166"/>
      <c r="N20" s="166"/>
      <c r="O20" s="166"/>
      <c r="P20" s="166"/>
      <c r="Q20" s="166"/>
      <c r="R20" s="166"/>
      <c r="S20" s="166"/>
      <c r="T20" s="166"/>
      <c r="U20" s="166"/>
    </row>
    <row r="21" ht="36.75" customHeight="1">
      <c r="A21" s="166"/>
      <c r="B21" s="177">
        <v>45748.0</v>
      </c>
      <c r="C21" s="178" t="s">
        <v>226</v>
      </c>
      <c r="D21" s="179" t="s">
        <v>216</v>
      </c>
      <c r="E21" s="180" t="s">
        <v>54</v>
      </c>
      <c r="F21" s="181">
        <v>79.9</v>
      </c>
      <c r="G21" s="181">
        <v>82.5</v>
      </c>
      <c r="H21" s="181">
        <v>78.9</v>
      </c>
      <c r="I21" s="182">
        <f t="shared" si="3"/>
        <v>80.43</v>
      </c>
      <c r="J21" s="182">
        <f t="shared" si="4"/>
        <v>160.86</v>
      </c>
      <c r="K21" s="166"/>
      <c r="L21" s="166"/>
      <c r="M21" s="166"/>
      <c r="N21" s="166"/>
      <c r="O21" s="166"/>
      <c r="P21" s="166"/>
      <c r="Q21" s="166"/>
      <c r="R21" s="166"/>
      <c r="S21" s="166"/>
      <c r="T21" s="166"/>
      <c r="U21" s="166"/>
    </row>
    <row r="22" ht="24.75" customHeight="1">
      <c r="A22" s="166"/>
      <c r="B22" s="177">
        <v>45778.0</v>
      </c>
      <c r="C22" s="178" t="s">
        <v>218</v>
      </c>
      <c r="D22" s="179" t="s">
        <v>3</v>
      </c>
      <c r="E22" s="180" t="s">
        <v>54</v>
      </c>
      <c r="F22" s="181">
        <v>9.2</v>
      </c>
      <c r="G22" s="181">
        <v>10.0</v>
      </c>
      <c r="H22" s="181">
        <v>15.0</v>
      </c>
      <c r="I22" s="182">
        <f t="shared" si="3"/>
        <v>11.4</v>
      </c>
      <c r="J22" s="182">
        <f t="shared" si="4"/>
        <v>22.8</v>
      </c>
      <c r="K22" s="166"/>
      <c r="L22" s="166"/>
      <c r="M22" s="166"/>
      <c r="N22" s="166"/>
      <c r="O22" s="166"/>
      <c r="P22" s="166"/>
      <c r="Q22" s="166"/>
      <c r="R22" s="166"/>
      <c r="S22" s="166"/>
      <c r="T22" s="166"/>
      <c r="U22" s="166"/>
    </row>
    <row r="23" ht="24.75" customHeight="1">
      <c r="A23" s="166"/>
      <c r="B23" s="183" t="s">
        <v>220</v>
      </c>
      <c r="C23" s="2"/>
      <c r="D23" s="2"/>
      <c r="E23" s="2"/>
      <c r="F23" s="2"/>
      <c r="G23" s="2"/>
      <c r="H23" s="2"/>
      <c r="I23" s="3"/>
      <c r="J23" s="184">
        <f>SUM(J18:J22)</f>
        <v>732.38</v>
      </c>
      <c r="K23" s="166"/>
      <c r="L23" s="166"/>
      <c r="M23" s="166"/>
      <c r="N23" s="166"/>
      <c r="O23" s="166"/>
      <c r="P23" s="166"/>
      <c r="Q23" s="166"/>
      <c r="R23" s="166"/>
      <c r="S23" s="166"/>
      <c r="T23" s="166"/>
      <c r="U23" s="166"/>
    </row>
    <row r="24" ht="24.75" customHeight="1">
      <c r="A24" s="166"/>
      <c r="B24" s="185" t="s">
        <v>221</v>
      </c>
      <c r="C24" s="2"/>
      <c r="D24" s="2"/>
      <c r="E24" s="2"/>
      <c r="F24" s="2"/>
      <c r="G24" s="2"/>
      <c r="H24" s="2"/>
      <c r="I24" s="3"/>
      <c r="J24" s="186">
        <f>J23/12</f>
        <v>61.03166667</v>
      </c>
      <c r="K24" s="166"/>
      <c r="L24" s="166"/>
      <c r="M24" s="166"/>
      <c r="N24" s="166"/>
      <c r="O24" s="166"/>
      <c r="P24" s="166"/>
      <c r="Q24" s="166"/>
      <c r="R24" s="166"/>
      <c r="S24" s="166"/>
      <c r="T24" s="166"/>
      <c r="U24" s="166"/>
    </row>
    <row r="25" ht="24.75" customHeight="1">
      <c r="A25" s="166"/>
      <c r="B25" s="193"/>
      <c r="C25" s="194"/>
      <c r="D25" s="193"/>
      <c r="E25" s="194"/>
      <c r="F25" s="195"/>
      <c r="G25" s="195"/>
      <c r="H25" s="195"/>
      <c r="I25" s="194"/>
      <c r="J25" s="195"/>
      <c r="K25" s="166"/>
      <c r="L25" s="166"/>
      <c r="M25" s="166"/>
      <c r="N25" s="166"/>
      <c r="O25" s="166"/>
      <c r="P25" s="166"/>
      <c r="Q25" s="166"/>
      <c r="R25" s="166"/>
      <c r="S25" s="166"/>
      <c r="T25" s="166"/>
      <c r="U25" s="166"/>
    </row>
    <row r="26" ht="24.75" customHeight="1">
      <c r="A26" s="166"/>
      <c r="B26" s="190" t="s">
        <v>199</v>
      </c>
      <c r="C26" s="2"/>
      <c r="D26" s="2"/>
      <c r="E26" s="2"/>
      <c r="F26" s="2"/>
      <c r="G26" s="2"/>
      <c r="H26" s="2"/>
      <c r="I26" s="2"/>
      <c r="J26" s="3"/>
      <c r="K26" s="166"/>
      <c r="L26" s="166"/>
      <c r="M26" s="166"/>
      <c r="N26" s="166"/>
      <c r="O26" s="166"/>
      <c r="P26" s="166"/>
      <c r="Q26" s="166"/>
      <c r="R26" s="166"/>
      <c r="S26" s="166"/>
      <c r="T26" s="166"/>
      <c r="U26" s="166"/>
    </row>
    <row r="27" ht="15.75" customHeight="1">
      <c r="A27" s="166"/>
      <c r="B27" s="176" t="s">
        <v>204</v>
      </c>
      <c r="C27" s="176" t="s">
        <v>205</v>
      </c>
      <c r="D27" s="175" t="s">
        <v>206</v>
      </c>
      <c r="E27" s="175" t="s">
        <v>207</v>
      </c>
      <c r="F27" s="176" t="s">
        <v>208</v>
      </c>
      <c r="G27" s="176" t="s">
        <v>209</v>
      </c>
      <c r="H27" s="176" t="s">
        <v>208</v>
      </c>
      <c r="I27" s="176" t="s">
        <v>210</v>
      </c>
      <c r="J27" s="176" t="s">
        <v>211</v>
      </c>
      <c r="K27" s="166"/>
      <c r="L27" s="166"/>
      <c r="M27" s="166"/>
      <c r="N27" s="166"/>
      <c r="O27" s="166"/>
      <c r="P27" s="166"/>
      <c r="Q27" s="166"/>
      <c r="R27" s="166"/>
      <c r="S27" s="166"/>
      <c r="T27" s="166"/>
      <c r="U27" s="166"/>
    </row>
    <row r="28" ht="29.25" customHeight="1">
      <c r="A28" s="166"/>
      <c r="B28" s="177">
        <v>45658.0</v>
      </c>
      <c r="C28" s="178" t="s">
        <v>227</v>
      </c>
      <c r="D28" s="179" t="s">
        <v>3</v>
      </c>
      <c r="E28" s="180" t="s">
        <v>191</v>
      </c>
      <c r="F28" s="181">
        <v>169.9</v>
      </c>
      <c r="G28" s="181">
        <v>174.9</v>
      </c>
      <c r="H28" s="181">
        <v>198.9</v>
      </c>
      <c r="I28" s="182">
        <f t="shared" ref="I28:I32" si="5">ROUND(AVERAGE(F28,G28,H28),2)</f>
        <v>181.23</v>
      </c>
      <c r="J28" s="182">
        <f t="shared" ref="J28:J32" si="6">ROUND(I28*E28*2,2)</f>
        <v>724.92</v>
      </c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</row>
    <row r="29" ht="15.75" customHeight="1">
      <c r="A29" s="166"/>
      <c r="B29" s="177">
        <v>45689.0</v>
      </c>
      <c r="C29" s="178" t="s">
        <v>228</v>
      </c>
      <c r="D29" s="179" t="s">
        <v>3</v>
      </c>
      <c r="E29" s="180" t="s">
        <v>191</v>
      </c>
      <c r="F29" s="181">
        <v>179.0</v>
      </c>
      <c r="G29" s="181">
        <v>120.1</v>
      </c>
      <c r="H29" s="181">
        <v>125.0</v>
      </c>
      <c r="I29" s="182">
        <f t="shared" si="5"/>
        <v>141.37</v>
      </c>
      <c r="J29" s="182">
        <f t="shared" si="6"/>
        <v>565.48</v>
      </c>
      <c r="K29" s="166"/>
      <c r="L29" s="166"/>
      <c r="M29" s="166"/>
      <c r="N29" s="166"/>
      <c r="O29" s="166"/>
      <c r="P29" s="166"/>
      <c r="Q29" s="166"/>
      <c r="R29" s="166"/>
      <c r="S29" s="166"/>
      <c r="T29" s="166"/>
      <c r="U29" s="166"/>
    </row>
    <row r="30" ht="24.75" customHeight="1">
      <c r="A30" s="166"/>
      <c r="B30" s="177">
        <v>45717.0</v>
      </c>
      <c r="C30" s="178" t="s">
        <v>225</v>
      </c>
      <c r="D30" s="179" t="s">
        <v>216</v>
      </c>
      <c r="E30" s="180" t="s">
        <v>191</v>
      </c>
      <c r="F30" s="181">
        <v>12.99</v>
      </c>
      <c r="G30" s="181">
        <v>15.9</v>
      </c>
      <c r="H30" s="181">
        <v>19.9</v>
      </c>
      <c r="I30" s="182">
        <f t="shared" si="5"/>
        <v>16.26</v>
      </c>
      <c r="J30" s="182">
        <f t="shared" si="6"/>
        <v>65.04</v>
      </c>
      <c r="K30" s="166"/>
      <c r="L30" s="166"/>
      <c r="M30" s="166"/>
      <c r="N30" s="166"/>
      <c r="O30" s="166"/>
      <c r="P30" s="166"/>
      <c r="Q30" s="166"/>
      <c r="R30" s="166"/>
      <c r="S30" s="166"/>
      <c r="T30" s="166"/>
      <c r="U30" s="166"/>
    </row>
    <row r="31" ht="33.0" customHeight="1">
      <c r="A31" s="166"/>
      <c r="B31" s="177">
        <v>45748.0</v>
      </c>
      <c r="C31" s="178" t="s">
        <v>229</v>
      </c>
      <c r="D31" s="179" t="s">
        <v>216</v>
      </c>
      <c r="E31" s="180" t="s">
        <v>54</v>
      </c>
      <c r="F31" s="181">
        <v>139.99</v>
      </c>
      <c r="G31" s="181">
        <v>64.9</v>
      </c>
      <c r="H31" s="181">
        <v>139.9</v>
      </c>
      <c r="I31" s="182">
        <f t="shared" si="5"/>
        <v>114.93</v>
      </c>
      <c r="J31" s="182">
        <f t="shared" si="6"/>
        <v>229.86</v>
      </c>
      <c r="K31" s="166"/>
      <c r="L31" s="166"/>
      <c r="M31" s="166"/>
      <c r="N31" s="166"/>
      <c r="O31" s="166"/>
      <c r="P31" s="166"/>
      <c r="Q31" s="166"/>
      <c r="R31" s="166"/>
      <c r="S31" s="166"/>
      <c r="T31" s="166"/>
      <c r="U31" s="166"/>
    </row>
    <row r="32" ht="24.75" customHeight="1">
      <c r="A32" s="166"/>
      <c r="B32" s="177">
        <v>45778.0</v>
      </c>
      <c r="C32" s="178" t="s">
        <v>218</v>
      </c>
      <c r="D32" s="179" t="s">
        <v>3</v>
      </c>
      <c r="E32" s="180" t="s">
        <v>54</v>
      </c>
      <c r="F32" s="181">
        <v>9.2</v>
      </c>
      <c r="G32" s="181">
        <v>10.0</v>
      </c>
      <c r="H32" s="181">
        <v>15.0</v>
      </c>
      <c r="I32" s="182">
        <f t="shared" si="5"/>
        <v>11.4</v>
      </c>
      <c r="J32" s="182">
        <f t="shared" si="6"/>
        <v>22.8</v>
      </c>
      <c r="K32" s="166"/>
      <c r="L32" s="166"/>
      <c r="M32" s="166"/>
      <c r="N32" s="166"/>
      <c r="O32" s="166"/>
      <c r="P32" s="166"/>
      <c r="Q32" s="166"/>
      <c r="R32" s="166"/>
      <c r="S32" s="166"/>
      <c r="T32" s="166"/>
      <c r="U32" s="166"/>
    </row>
    <row r="33" ht="24.75" customHeight="1">
      <c r="A33" s="166"/>
      <c r="B33" s="183" t="s">
        <v>220</v>
      </c>
      <c r="C33" s="2"/>
      <c r="D33" s="2"/>
      <c r="E33" s="2"/>
      <c r="F33" s="2"/>
      <c r="G33" s="2"/>
      <c r="H33" s="2"/>
      <c r="I33" s="3"/>
      <c r="J33" s="184">
        <f>SUM(J28:J32)</f>
        <v>1608.1</v>
      </c>
      <c r="K33" s="166"/>
      <c r="L33" s="166"/>
      <c r="M33" s="166"/>
      <c r="N33" s="166"/>
      <c r="O33" s="166"/>
      <c r="P33" s="166"/>
      <c r="Q33" s="166"/>
      <c r="R33" s="166"/>
      <c r="S33" s="166"/>
      <c r="T33" s="166"/>
      <c r="U33" s="166"/>
    </row>
    <row r="34" ht="24.75" customHeight="1">
      <c r="A34" s="166"/>
      <c r="B34" s="185" t="s">
        <v>221</v>
      </c>
      <c r="C34" s="2"/>
      <c r="D34" s="2"/>
      <c r="E34" s="2"/>
      <c r="F34" s="2"/>
      <c r="G34" s="2"/>
      <c r="H34" s="2"/>
      <c r="I34" s="3"/>
      <c r="J34" s="186">
        <f>ROUND(J33/12,2)</f>
        <v>134.01</v>
      </c>
      <c r="K34" s="166"/>
      <c r="L34" s="166"/>
      <c r="M34" s="166"/>
      <c r="N34" s="166"/>
      <c r="O34" s="166"/>
      <c r="P34" s="166"/>
      <c r="Q34" s="166"/>
      <c r="R34" s="166"/>
      <c r="S34" s="166"/>
      <c r="T34" s="166"/>
      <c r="U34" s="166"/>
    </row>
    <row r="35" ht="24.75" customHeight="1">
      <c r="A35" s="166"/>
      <c r="B35" s="193"/>
      <c r="C35" s="194"/>
      <c r="D35" s="193"/>
      <c r="E35" s="194"/>
      <c r="F35" s="195"/>
      <c r="G35" s="195"/>
      <c r="H35" s="195"/>
      <c r="I35" s="194"/>
      <c r="J35" s="195"/>
      <c r="K35" s="166"/>
      <c r="L35" s="166"/>
      <c r="M35" s="166"/>
      <c r="N35" s="166"/>
      <c r="O35" s="166"/>
      <c r="P35" s="166"/>
      <c r="Q35" s="166"/>
      <c r="R35" s="166"/>
      <c r="S35" s="166"/>
      <c r="T35" s="166"/>
      <c r="U35" s="166"/>
    </row>
    <row r="36" ht="24.75" customHeight="1">
      <c r="A36" s="166"/>
      <c r="B36" s="193"/>
      <c r="C36" s="194"/>
      <c r="D36" s="193"/>
      <c r="E36" s="194"/>
      <c r="F36" s="195"/>
      <c r="G36" s="195"/>
      <c r="H36" s="195"/>
      <c r="I36" s="194"/>
      <c r="J36" s="195"/>
      <c r="K36" s="166"/>
      <c r="L36" s="166"/>
      <c r="M36" s="166"/>
      <c r="N36" s="166"/>
      <c r="O36" s="166"/>
      <c r="P36" s="166"/>
      <c r="Q36" s="166"/>
      <c r="R36" s="166"/>
      <c r="S36" s="166"/>
      <c r="T36" s="166"/>
      <c r="U36" s="166"/>
    </row>
    <row r="37" ht="24.75" customHeight="1">
      <c r="A37" s="166"/>
      <c r="B37" s="193"/>
      <c r="C37" s="194"/>
      <c r="D37" s="193"/>
      <c r="E37" s="194"/>
      <c r="F37" s="195"/>
      <c r="G37" s="195"/>
      <c r="H37" s="195"/>
      <c r="I37" s="194"/>
      <c r="J37" s="195"/>
      <c r="K37" s="166"/>
      <c r="L37" s="166"/>
      <c r="M37" s="166"/>
      <c r="N37" s="166"/>
      <c r="O37" s="166"/>
      <c r="P37" s="166"/>
      <c r="Q37" s="166"/>
      <c r="R37" s="166"/>
      <c r="S37" s="166"/>
      <c r="T37" s="166"/>
      <c r="U37" s="166"/>
    </row>
    <row r="38" ht="24.75" customHeight="1">
      <c r="A38" s="166"/>
      <c r="B38" s="193"/>
      <c r="C38" s="194"/>
      <c r="D38" s="193"/>
      <c r="E38" s="194"/>
      <c r="F38" s="195"/>
      <c r="G38" s="195"/>
      <c r="H38" s="195"/>
      <c r="I38" s="194"/>
      <c r="J38" s="195"/>
      <c r="K38" s="166"/>
      <c r="L38" s="166"/>
      <c r="M38" s="166"/>
      <c r="N38" s="166"/>
      <c r="O38" s="166"/>
      <c r="P38" s="166"/>
      <c r="Q38" s="166"/>
      <c r="R38" s="166"/>
      <c r="S38" s="166"/>
      <c r="T38" s="166"/>
      <c r="U38" s="166"/>
    </row>
    <row r="39" ht="24.75" customHeight="1">
      <c r="A39" s="166"/>
      <c r="B39" s="193"/>
      <c r="C39" s="194"/>
      <c r="D39" s="193"/>
      <c r="E39" s="194"/>
      <c r="F39" s="195"/>
      <c r="G39" s="195"/>
      <c r="H39" s="195"/>
      <c r="I39" s="194"/>
      <c r="J39" s="195"/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</row>
    <row r="40" ht="24.75" customHeight="1">
      <c r="A40" s="166"/>
      <c r="B40" s="193"/>
      <c r="C40" s="194"/>
      <c r="D40" s="193"/>
      <c r="E40" s="194"/>
      <c r="F40" s="195"/>
      <c r="G40" s="195"/>
      <c r="H40" s="195"/>
      <c r="I40" s="194"/>
      <c r="J40" s="195"/>
      <c r="K40" s="166"/>
      <c r="L40" s="166"/>
      <c r="M40" s="166"/>
      <c r="N40" s="166"/>
      <c r="O40" s="166"/>
      <c r="P40" s="166"/>
      <c r="Q40" s="166"/>
      <c r="R40" s="166"/>
      <c r="S40" s="166"/>
      <c r="T40" s="166"/>
      <c r="U40" s="166"/>
    </row>
    <row r="41" ht="24.75" customHeight="1">
      <c r="A41" s="166"/>
      <c r="B41" s="193"/>
      <c r="C41" s="194"/>
      <c r="D41" s="193"/>
      <c r="E41" s="194"/>
      <c r="F41" s="195"/>
      <c r="G41" s="195"/>
      <c r="H41" s="195"/>
      <c r="I41" s="194"/>
      <c r="J41" s="195"/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66"/>
    </row>
    <row r="42" ht="24.75" customHeight="1">
      <c r="A42" s="166"/>
      <c r="B42" s="193"/>
      <c r="C42" s="194"/>
      <c r="D42" s="193"/>
      <c r="E42" s="194"/>
      <c r="F42" s="195"/>
      <c r="G42" s="195"/>
      <c r="H42" s="195"/>
      <c r="I42" s="194"/>
      <c r="J42" s="195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</row>
    <row r="43" ht="24.75" customHeight="1">
      <c r="A43" s="166"/>
      <c r="B43" s="193"/>
      <c r="C43" s="194"/>
      <c r="D43" s="193"/>
      <c r="E43" s="194"/>
      <c r="F43" s="195"/>
      <c r="G43" s="195"/>
      <c r="H43" s="195"/>
      <c r="I43" s="194"/>
      <c r="J43" s="195"/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166"/>
    </row>
    <row r="44" ht="24.75" customHeight="1">
      <c r="A44" s="166"/>
      <c r="B44" s="193"/>
      <c r="C44" s="194"/>
      <c r="D44" s="193"/>
      <c r="E44" s="194"/>
      <c r="F44" s="195"/>
      <c r="G44" s="195"/>
      <c r="H44" s="195"/>
      <c r="I44" s="194"/>
      <c r="J44" s="195"/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6"/>
    </row>
    <row r="45" ht="24.75" customHeight="1">
      <c r="A45" s="166"/>
      <c r="B45" s="193"/>
      <c r="C45" s="194"/>
      <c r="D45" s="193"/>
      <c r="E45" s="194"/>
      <c r="F45" s="195"/>
      <c r="G45" s="195"/>
      <c r="H45" s="195"/>
      <c r="I45" s="194"/>
      <c r="J45" s="195"/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166"/>
    </row>
    <row r="46" ht="24.75" customHeight="1">
      <c r="A46" s="166"/>
      <c r="B46" s="193"/>
      <c r="C46" s="194"/>
      <c r="D46" s="193"/>
      <c r="E46" s="194"/>
      <c r="F46" s="195"/>
      <c r="G46" s="195"/>
      <c r="H46" s="195"/>
      <c r="I46" s="194"/>
      <c r="J46" s="195"/>
      <c r="K46" s="166"/>
      <c r="L46" s="166"/>
      <c r="M46" s="166"/>
      <c r="N46" s="166"/>
      <c r="O46" s="166"/>
      <c r="P46" s="166"/>
      <c r="Q46" s="166"/>
      <c r="R46" s="166"/>
      <c r="S46" s="166"/>
      <c r="T46" s="166"/>
      <c r="U46" s="166"/>
    </row>
    <row r="47" ht="24.75" customHeight="1">
      <c r="A47" s="166"/>
      <c r="B47" s="193"/>
      <c r="C47" s="194"/>
      <c r="D47" s="193"/>
      <c r="E47" s="194"/>
      <c r="F47" s="195"/>
      <c r="G47" s="195"/>
      <c r="H47" s="195"/>
      <c r="I47" s="194"/>
      <c r="J47" s="195"/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166"/>
    </row>
    <row r="48" ht="24.75" customHeight="1">
      <c r="A48" s="166"/>
      <c r="B48" s="193"/>
      <c r="C48" s="194"/>
      <c r="D48" s="193"/>
      <c r="E48" s="194"/>
      <c r="F48" s="195"/>
      <c r="G48" s="195"/>
      <c r="H48" s="195"/>
      <c r="I48" s="194"/>
      <c r="J48" s="195"/>
      <c r="K48" s="166"/>
      <c r="L48" s="166"/>
      <c r="M48" s="166"/>
      <c r="N48" s="166"/>
      <c r="O48" s="166"/>
      <c r="P48" s="166"/>
      <c r="Q48" s="166"/>
      <c r="R48" s="166"/>
      <c r="S48" s="166"/>
      <c r="T48" s="166"/>
      <c r="U48" s="166"/>
    </row>
    <row r="49" ht="24.75" customHeight="1">
      <c r="A49" s="166"/>
      <c r="B49" s="193"/>
      <c r="C49" s="194"/>
      <c r="D49" s="193"/>
      <c r="E49" s="194"/>
      <c r="F49" s="195"/>
      <c r="G49" s="195"/>
      <c r="H49" s="195"/>
      <c r="I49" s="194"/>
      <c r="J49" s="195"/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</row>
    <row r="50" ht="24.75" customHeight="1">
      <c r="A50" s="166"/>
      <c r="B50" s="193"/>
      <c r="C50" s="194"/>
      <c r="D50" s="193"/>
      <c r="E50" s="194"/>
      <c r="F50" s="195"/>
      <c r="G50" s="195"/>
      <c r="H50" s="195"/>
      <c r="I50" s="194"/>
      <c r="J50" s="195"/>
      <c r="K50" s="166"/>
      <c r="L50" s="166"/>
      <c r="M50" s="166"/>
      <c r="N50" s="166"/>
      <c r="O50" s="166"/>
      <c r="P50" s="166"/>
      <c r="Q50" s="166"/>
      <c r="R50" s="166"/>
      <c r="S50" s="166"/>
      <c r="T50" s="166"/>
      <c r="U50" s="166"/>
    </row>
    <row r="51" ht="24.75" customHeight="1">
      <c r="A51" s="166"/>
      <c r="B51" s="193"/>
      <c r="C51" s="194"/>
      <c r="D51" s="193"/>
      <c r="E51" s="194"/>
      <c r="F51" s="195"/>
      <c r="G51" s="195"/>
      <c r="H51" s="195"/>
      <c r="I51" s="194"/>
      <c r="J51" s="195"/>
      <c r="K51" s="166"/>
      <c r="L51" s="166"/>
      <c r="M51" s="166"/>
      <c r="N51" s="166"/>
      <c r="O51" s="166"/>
      <c r="P51" s="166"/>
      <c r="Q51" s="166"/>
      <c r="R51" s="166"/>
      <c r="S51" s="166"/>
      <c r="T51" s="166"/>
      <c r="U51" s="166"/>
    </row>
    <row r="52" ht="24.75" customHeight="1">
      <c r="A52" s="166"/>
      <c r="B52" s="193"/>
      <c r="C52" s="194"/>
      <c r="D52" s="193"/>
      <c r="E52" s="194"/>
      <c r="F52" s="195"/>
      <c r="G52" s="195"/>
      <c r="H52" s="195"/>
      <c r="I52" s="194"/>
      <c r="J52" s="195"/>
      <c r="K52" s="166"/>
      <c r="L52" s="166"/>
      <c r="M52" s="166"/>
      <c r="N52" s="166"/>
      <c r="O52" s="166"/>
      <c r="P52" s="166"/>
      <c r="Q52" s="166"/>
      <c r="R52" s="166"/>
      <c r="S52" s="166"/>
      <c r="T52" s="166"/>
      <c r="U52" s="166"/>
    </row>
    <row r="53" ht="24.75" customHeight="1">
      <c r="A53" s="166"/>
      <c r="B53" s="193"/>
      <c r="C53" s="194"/>
      <c r="D53" s="193"/>
      <c r="E53" s="194"/>
      <c r="F53" s="195"/>
      <c r="G53" s="195"/>
      <c r="H53" s="195"/>
      <c r="I53" s="194"/>
      <c r="J53" s="195"/>
      <c r="K53" s="166"/>
      <c r="L53" s="166"/>
      <c r="M53" s="166"/>
      <c r="N53" s="166"/>
      <c r="O53" s="166"/>
      <c r="P53" s="166"/>
      <c r="Q53" s="166"/>
      <c r="R53" s="166"/>
      <c r="S53" s="166"/>
      <c r="T53" s="166"/>
      <c r="U53" s="166"/>
    </row>
    <row r="54" ht="24.75" customHeight="1">
      <c r="A54" s="166"/>
      <c r="B54" s="193"/>
      <c r="C54" s="194"/>
      <c r="D54" s="193"/>
      <c r="E54" s="194"/>
      <c r="F54" s="195"/>
      <c r="G54" s="195"/>
      <c r="H54" s="195"/>
      <c r="I54" s="194"/>
      <c r="J54" s="195"/>
      <c r="K54" s="166"/>
      <c r="L54" s="166"/>
      <c r="M54" s="166"/>
      <c r="N54" s="166"/>
      <c r="O54" s="166"/>
      <c r="P54" s="166"/>
      <c r="Q54" s="166"/>
      <c r="R54" s="166"/>
      <c r="S54" s="166"/>
      <c r="T54" s="166"/>
      <c r="U54" s="166"/>
    </row>
    <row r="55" ht="24.75" customHeight="1">
      <c r="A55" s="166"/>
      <c r="B55" s="193"/>
      <c r="C55" s="194"/>
      <c r="D55" s="193"/>
      <c r="E55" s="194"/>
      <c r="F55" s="195"/>
      <c r="G55" s="195"/>
      <c r="H55" s="195"/>
      <c r="I55" s="194"/>
      <c r="J55" s="195"/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6"/>
    </row>
    <row r="56" ht="24.75" customHeight="1">
      <c r="A56" s="166"/>
      <c r="B56" s="193"/>
      <c r="C56" s="194"/>
      <c r="D56" s="193"/>
      <c r="E56" s="194"/>
      <c r="F56" s="195"/>
      <c r="G56" s="195"/>
      <c r="H56" s="195"/>
      <c r="I56" s="194"/>
      <c r="J56" s="195"/>
      <c r="K56" s="166"/>
      <c r="L56" s="166"/>
      <c r="M56" s="166"/>
      <c r="N56" s="166"/>
      <c r="O56" s="166"/>
      <c r="P56" s="166"/>
      <c r="Q56" s="166"/>
      <c r="R56" s="166"/>
      <c r="S56" s="166"/>
      <c r="T56" s="166"/>
      <c r="U56" s="166"/>
    </row>
    <row r="57" ht="24.75" customHeight="1">
      <c r="A57" s="166"/>
      <c r="B57" s="193"/>
      <c r="C57" s="194"/>
      <c r="D57" s="193"/>
      <c r="E57" s="194"/>
      <c r="F57" s="195"/>
      <c r="G57" s="195"/>
      <c r="H57" s="195"/>
      <c r="I57" s="194"/>
      <c r="J57" s="195"/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166"/>
    </row>
    <row r="58" ht="24.75" customHeight="1">
      <c r="A58" s="166"/>
      <c r="B58" s="193"/>
      <c r="C58" s="194"/>
      <c r="D58" s="193"/>
      <c r="E58" s="194"/>
      <c r="F58" s="195"/>
      <c r="G58" s="195"/>
      <c r="H58" s="195"/>
      <c r="I58" s="194"/>
      <c r="J58" s="195"/>
      <c r="K58" s="166"/>
      <c r="L58" s="166"/>
      <c r="M58" s="166"/>
      <c r="N58" s="166"/>
      <c r="O58" s="166"/>
      <c r="P58" s="166"/>
      <c r="Q58" s="166"/>
      <c r="R58" s="166"/>
      <c r="S58" s="166"/>
      <c r="T58" s="166"/>
      <c r="U58" s="166"/>
    </row>
    <row r="59" ht="24.75" customHeight="1">
      <c r="A59" s="166"/>
      <c r="B59" s="193"/>
      <c r="C59" s="194"/>
      <c r="D59" s="193"/>
      <c r="E59" s="194"/>
      <c r="F59" s="195"/>
      <c r="G59" s="195"/>
      <c r="H59" s="195"/>
      <c r="I59" s="194"/>
      <c r="J59" s="195"/>
      <c r="K59" s="166"/>
      <c r="L59" s="166"/>
      <c r="M59" s="166"/>
      <c r="N59" s="166"/>
      <c r="O59" s="166"/>
      <c r="P59" s="166"/>
      <c r="Q59" s="166"/>
      <c r="R59" s="166"/>
      <c r="S59" s="166"/>
      <c r="T59" s="166"/>
      <c r="U59" s="166"/>
    </row>
    <row r="60" ht="24.75" customHeight="1">
      <c r="A60" s="166"/>
      <c r="B60" s="193"/>
      <c r="C60" s="194"/>
      <c r="D60" s="193"/>
      <c r="E60" s="194"/>
      <c r="F60" s="195"/>
      <c r="G60" s="195"/>
      <c r="H60" s="195"/>
      <c r="I60" s="194"/>
      <c r="J60" s="195"/>
      <c r="K60" s="166"/>
      <c r="L60" s="166"/>
      <c r="M60" s="166"/>
      <c r="N60" s="166"/>
      <c r="O60" s="166"/>
      <c r="P60" s="166"/>
      <c r="Q60" s="166"/>
      <c r="R60" s="166"/>
      <c r="S60" s="166"/>
      <c r="T60" s="166"/>
      <c r="U60" s="166"/>
    </row>
    <row r="61" ht="24.75" customHeight="1">
      <c r="A61" s="166"/>
      <c r="B61" s="193"/>
      <c r="C61" s="194"/>
      <c r="D61" s="193"/>
      <c r="E61" s="194"/>
      <c r="F61" s="195"/>
      <c r="G61" s="195"/>
      <c r="H61" s="195"/>
      <c r="I61" s="194"/>
      <c r="J61" s="195"/>
      <c r="K61" s="166"/>
      <c r="L61" s="166"/>
      <c r="M61" s="166"/>
      <c r="N61" s="166"/>
      <c r="O61" s="166"/>
      <c r="P61" s="166"/>
      <c r="Q61" s="166"/>
      <c r="R61" s="166"/>
      <c r="S61" s="166"/>
      <c r="T61" s="166"/>
      <c r="U61" s="166"/>
    </row>
    <row r="62" ht="24.75" customHeight="1">
      <c r="A62" s="166"/>
      <c r="B62" s="193"/>
      <c r="C62" s="194"/>
      <c r="D62" s="193"/>
      <c r="E62" s="194"/>
      <c r="F62" s="195"/>
      <c r="G62" s="195"/>
      <c r="H62" s="195"/>
      <c r="I62" s="194"/>
      <c r="J62" s="195"/>
      <c r="K62" s="166"/>
      <c r="L62" s="166"/>
      <c r="M62" s="166"/>
      <c r="N62" s="166"/>
      <c r="O62" s="166"/>
      <c r="P62" s="166"/>
      <c r="Q62" s="166"/>
      <c r="R62" s="166"/>
      <c r="S62" s="166"/>
      <c r="T62" s="166"/>
      <c r="U62" s="166"/>
    </row>
    <row r="63" ht="24.75" customHeight="1">
      <c r="A63" s="166"/>
      <c r="B63" s="193"/>
      <c r="C63" s="194"/>
      <c r="D63" s="193"/>
      <c r="E63" s="194"/>
      <c r="F63" s="195"/>
      <c r="G63" s="195"/>
      <c r="H63" s="195"/>
      <c r="I63" s="194"/>
      <c r="J63" s="195"/>
      <c r="K63" s="166"/>
      <c r="L63" s="166"/>
      <c r="M63" s="166"/>
      <c r="N63" s="166"/>
      <c r="O63" s="166"/>
      <c r="P63" s="166"/>
      <c r="Q63" s="166"/>
      <c r="R63" s="166"/>
      <c r="S63" s="166"/>
      <c r="T63" s="166"/>
      <c r="U63" s="166"/>
    </row>
    <row r="64" ht="24.75" customHeight="1">
      <c r="A64" s="166"/>
      <c r="B64" s="193"/>
      <c r="C64" s="194"/>
      <c r="D64" s="193"/>
      <c r="E64" s="194"/>
      <c r="F64" s="195"/>
      <c r="G64" s="195"/>
      <c r="H64" s="195"/>
      <c r="I64" s="194"/>
      <c r="J64" s="195"/>
      <c r="K64" s="166"/>
      <c r="L64" s="166"/>
      <c r="M64" s="166"/>
      <c r="N64" s="166"/>
      <c r="O64" s="166"/>
      <c r="P64" s="166"/>
      <c r="Q64" s="166"/>
      <c r="R64" s="166"/>
      <c r="S64" s="166"/>
      <c r="T64" s="166"/>
      <c r="U64" s="166"/>
    </row>
    <row r="65" ht="24.75" customHeight="1">
      <c r="A65" s="166"/>
      <c r="B65" s="193"/>
      <c r="C65" s="194"/>
      <c r="D65" s="193"/>
      <c r="E65" s="194"/>
      <c r="F65" s="195"/>
      <c r="G65" s="195"/>
      <c r="H65" s="195"/>
      <c r="I65" s="194"/>
      <c r="J65" s="195"/>
      <c r="K65" s="166"/>
      <c r="L65" s="166"/>
      <c r="M65" s="166"/>
      <c r="N65" s="166"/>
      <c r="O65" s="166"/>
      <c r="P65" s="166"/>
      <c r="Q65" s="166"/>
      <c r="R65" s="166"/>
      <c r="S65" s="166"/>
      <c r="T65" s="166"/>
      <c r="U65" s="166"/>
    </row>
    <row r="66" ht="24.75" customHeight="1">
      <c r="A66" s="166"/>
      <c r="B66" s="193"/>
      <c r="C66" s="194"/>
      <c r="D66" s="193"/>
      <c r="E66" s="194"/>
      <c r="F66" s="195"/>
      <c r="G66" s="195"/>
      <c r="H66" s="195"/>
      <c r="I66" s="194"/>
      <c r="J66" s="195"/>
      <c r="K66" s="166"/>
      <c r="L66" s="166"/>
      <c r="M66" s="166"/>
      <c r="N66" s="166"/>
      <c r="O66" s="166"/>
      <c r="P66" s="166"/>
      <c r="Q66" s="166"/>
      <c r="R66" s="166"/>
      <c r="S66" s="166"/>
      <c r="T66" s="166"/>
      <c r="U66" s="166"/>
    </row>
    <row r="67" ht="24.75" customHeight="1">
      <c r="A67" s="166"/>
      <c r="B67" s="193"/>
      <c r="C67" s="194"/>
      <c r="D67" s="193"/>
      <c r="E67" s="194"/>
      <c r="F67" s="195"/>
      <c r="G67" s="195"/>
      <c r="H67" s="195"/>
      <c r="I67" s="194"/>
      <c r="J67" s="195"/>
      <c r="K67" s="166"/>
      <c r="L67" s="166"/>
      <c r="M67" s="166"/>
      <c r="N67" s="166"/>
      <c r="O67" s="166"/>
      <c r="P67" s="166"/>
      <c r="Q67" s="166"/>
      <c r="R67" s="166"/>
      <c r="S67" s="166"/>
      <c r="T67" s="166"/>
      <c r="U67" s="166"/>
    </row>
    <row r="68" ht="24.75" customHeight="1">
      <c r="A68" s="166"/>
      <c r="B68" s="193"/>
      <c r="C68" s="194"/>
      <c r="D68" s="193"/>
      <c r="E68" s="194"/>
      <c r="F68" s="195"/>
      <c r="G68" s="195"/>
      <c r="H68" s="195"/>
      <c r="I68" s="194"/>
      <c r="J68" s="195"/>
      <c r="K68" s="166"/>
      <c r="L68" s="166"/>
      <c r="M68" s="166"/>
      <c r="N68" s="166"/>
      <c r="O68" s="166"/>
      <c r="P68" s="166"/>
      <c r="Q68" s="166"/>
      <c r="R68" s="166"/>
      <c r="S68" s="166"/>
      <c r="T68" s="166"/>
      <c r="U68" s="166"/>
    </row>
    <row r="69" ht="24.75" customHeight="1">
      <c r="A69" s="166"/>
      <c r="B69" s="193"/>
      <c r="C69" s="194"/>
      <c r="D69" s="193"/>
      <c r="E69" s="194"/>
      <c r="F69" s="195"/>
      <c r="G69" s="195"/>
      <c r="H69" s="195"/>
      <c r="I69" s="194"/>
      <c r="J69" s="195"/>
      <c r="K69" s="166"/>
      <c r="L69" s="166"/>
      <c r="M69" s="166"/>
      <c r="N69" s="166"/>
      <c r="O69" s="166"/>
      <c r="P69" s="166"/>
      <c r="Q69" s="166"/>
      <c r="R69" s="166"/>
      <c r="S69" s="166"/>
      <c r="T69" s="166"/>
      <c r="U69" s="166"/>
    </row>
    <row r="70" ht="24.75" customHeight="1">
      <c r="A70" s="166"/>
      <c r="B70" s="193"/>
      <c r="C70" s="194"/>
      <c r="D70" s="193"/>
      <c r="E70" s="194"/>
      <c r="F70" s="195"/>
      <c r="G70" s="195"/>
      <c r="H70" s="195"/>
      <c r="I70" s="194"/>
      <c r="J70" s="195"/>
      <c r="K70" s="166"/>
      <c r="L70" s="166"/>
      <c r="M70" s="166"/>
      <c r="N70" s="166"/>
      <c r="O70" s="166"/>
      <c r="P70" s="166"/>
      <c r="Q70" s="166"/>
      <c r="R70" s="166"/>
      <c r="S70" s="166"/>
      <c r="T70" s="166"/>
      <c r="U70" s="166"/>
    </row>
    <row r="71" ht="24.75" customHeight="1">
      <c r="A71" s="166"/>
      <c r="B71" s="193"/>
      <c r="C71" s="194"/>
      <c r="D71" s="193"/>
      <c r="E71" s="194"/>
      <c r="F71" s="195"/>
      <c r="G71" s="195"/>
      <c r="H71" s="195"/>
      <c r="I71" s="194"/>
      <c r="J71" s="195"/>
      <c r="K71" s="166"/>
      <c r="L71" s="166"/>
      <c r="M71" s="166"/>
      <c r="N71" s="166"/>
      <c r="O71" s="166"/>
      <c r="P71" s="166"/>
      <c r="Q71" s="166"/>
      <c r="R71" s="166"/>
      <c r="S71" s="166"/>
      <c r="T71" s="166"/>
      <c r="U71" s="166"/>
    </row>
    <row r="72" ht="24.75" customHeight="1">
      <c r="A72" s="166"/>
      <c r="B72" s="193"/>
      <c r="C72" s="194"/>
      <c r="D72" s="193"/>
      <c r="E72" s="194"/>
      <c r="F72" s="195"/>
      <c r="G72" s="195"/>
      <c r="H72" s="195"/>
      <c r="I72" s="194"/>
      <c r="J72" s="195"/>
      <c r="K72" s="166"/>
      <c r="L72" s="166"/>
      <c r="M72" s="166"/>
      <c r="N72" s="166"/>
      <c r="O72" s="166"/>
      <c r="P72" s="166"/>
      <c r="Q72" s="166"/>
      <c r="R72" s="166"/>
      <c r="S72" s="166"/>
      <c r="T72" s="166"/>
      <c r="U72" s="166"/>
    </row>
    <row r="73" ht="24.75" customHeight="1">
      <c r="A73" s="166"/>
      <c r="B73" s="193"/>
      <c r="C73" s="194"/>
      <c r="D73" s="193"/>
      <c r="E73" s="194"/>
      <c r="F73" s="195"/>
      <c r="G73" s="195"/>
      <c r="H73" s="195"/>
      <c r="I73" s="194"/>
      <c r="J73" s="195"/>
      <c r="K73" s="166"/>
      <c r="L73" s="166"/>
      <c r="M73" s="166"/>
      <c r="N73" s="166"/>
      <c r="O73" s="166"/>
      <c r="P73" s="166"/>
      <c r="Q73" s="166"/>
      <c r="R73" s="166"/>
      <c r="S73" s="166"/>
      <c r="T73" s="166"/>
      <c r="U73" s="166"/>
    </row>
    <row r="74" ht="24.75" customHeight="1">
      <c r="A74" s="166"/>
      <c r="B74" s="193"/>
      <c r="C74" s="194"/>
      <c r="D74" s="193"/>
      <c r="E74" s="194"/>
      <c r="F74" s="195"/>
      <c r="G74" s="195"/>
      <c r="H74" s="195"/>
      <c r="I74" s="194"/>
      <c r="J74" s="195"/>
      <c r="K74" s="166"/>
      <c r="L74" s="166"/>
      <c r="M74" s="166"/>
      <c r="N74" s="166"/>
      <c r="O74" s="166"/>
      <c r="P74" s="166"/>
      <c r="Q74" s="166"/>
      <c r="R74" s="166"/>
      <c r="S74" s="166"/>
      <c r="T74" s="166"/>
      <c r="U74" s="166"/>
    </row>
    <row r="75" ht="24.75" customHeight="1">
      <c r="A75" s="166"/>
      <c r="B75" s="193"/>
      <c r="C75" s="194"/>
      <c r="D75" s="193"/>
      <c r="E75" s="194"/>
      <c r="F75" s="195"/>
      <c r="G75" s="195"/>
      <c r="H75" s="195"/>
      <c r="I75" s="194"/>
      <c r="J75" s="195"/>
      <c r="K75" s="166"/>
      <c r="L75" s="166"/>
      <c r="M75" s="166"/>
      <c r="N75" s="166"/>
      <c r="O75" s="166"/>
      <c r="P75" s="166"/>
      <c r="Q75" s="166"/>
      <c r="R75" s="166"/>
      <c r="S75" s="166"/>
      <c r="T75" s="166"/>
      <c r="U75" s="166"/>
    </row>
    <row r="76" ht="24.75" customHeight="1">
      <c r="A76" s="166"/>
      <c r="B76" s="193"/>
      <c r="C76" s="194"/>
      <c r="D76" s="193"/>
      <c r="E76" s="194"/>
      <c r="F76" s="195"/>
      <c r="G76" s="195"/>
      <c r="H76" s="195"/>
      <c r="I76" s="194"/>
      <c r="J76" s="195"/>
      <c r="K76" s="166"/>
      <c r="L76" s="166"/>
      <c r="M76" s="166"/>
      <c r="N76" s="166"/>
      <c r="O76" s="166"/>
      <c r="P76" s="166"/>
      <c r="Q76" s="166"/>
      <c r="R76" s="166"/>
      <c r="S76" s="166"/>
      <c r="T76" s="166"/>
      <c r="U76" s="166"/>
    </row>
    <row r="77" ht="24.75" customHeight="1">
      <c r="A77" s="166"/>
      <c r="B77" s="193"/>
      <c r="C77" s="194"/>
      <c r="D77" s="193"/>
      <c r="E77" s="194"/>
      <c r="F77" s="195"/>
      <c r="G77" s="195"/>
      <c r="H77" s="195"/>
      <c r="I77" s="194"/>
      <c r="J77" s="195"/>
      <c r="K77" s="166"/>
      <c r="L77" s="166"/>
      <c r="M77" s="166"/>
      <c r="N77" s="166"/>
      <c r="O77" s="166"/>
      <c r="P77" s="166"/>
      <c r="Q77" s="166"/>
      <c r="R77" s="166"/>
      <c r="S77" s="166"/>
      <c r="T77" s="166"/>
      <c r="U77" s="166"/>
    </row>
    <row r="78" ht="24.75" customHeight="1">
      <c r="A78" s="166"/>
      <c r="B78" s="193"/>
      <c r="C78" s="194"/>
      <c r="D78" s="193"/>
      <c r="E78" s="194"/>
      <c r="F78" s="195"/>
      <c r="G78" s="195"/>
      <c r="H78" s="195"/>
      <c r="I78" s="194"/>
      <c r="J78" s="195"/>
      <c r="K78" s="166"/>
      <c r="L78" s="166"/>
      <c r="M78" s="166"/>
      <c r="N78" s="166"/>
      <c r="O78" s="166"/>
      <c r="P78" s="166"/>
      <c r="Q78" s="166"/>
      <c r="R78" s="166"/>
      <c r="S78" s="166"/>
      <c r="T78" s="166"/>
      <c r="U78" s="166"/>
    </row>
    <row r="79" ht="24.75" customHeight="1">
      <c r="A79" s="166"/>
      <c r="B79" s="193"/>
      <c r="C79" s="194"/>
      <c r="D79" s="193"/>
      <c r="E79" s="194"/>
      <c r="F79" s="195"/>
      <c r="G79" s="195"/>
      <c r="H79" s="195"/>
      <c r="I79" s="194"/>
      <c r="J79" s="195"/>
      <c r="K79" s="166"/>
      <c r="L79" s="166"/>
      <c r="M79" s="166"/>
      <c r="N79" s="166"/>
      <c r="O79" s="166"/>
      <c r="P79" s="166"/>
      <c r="Q79" s="166"/>
      <c r="R79" s="166"/>
      <c r="S79" s="166"/>
      <c r="T79" s="166"/>
      <c r="U79" s="166"/>
    </row>
    <row r="80" ht="24.75" customHeight="1">
      <c r="A80" s="166"/>
      <c r="B80" s="193"/>
      <c r="C80" s="194"/>
      <c r="D80" s="193"/>
      <c r="E80" s="194"/>
      <c r="F80" s="195"/>
      <c r="G80" s="195"/>
      <c r="H80" s="195"/>
      <c r="I80" s="194"/>
      <c r="J80" s="195"/>
      <c r="K80" s="166"/>
      <c r="L80" s="166"/>
      <c r="M80" s="166"/>
      <c r="N80" s="166"/>
      <c r="O80" s="166"/>
      <c r="P80" s="166"/>
      <c r="Q80" s="166"/>
      <c r="R80" s="166"/>
      <c r="S80" s="166"/>
      <c r="T80" s="166"/>
      <c r="U80" s="166"/>
    </row>
    <row r="81" ht="24.75" customHeight="1">
      <c r="A81" s="166"/>
      <c r="B81" s="193"/>
      <c r="C81" s="194"/>
      <c r="D81" s="193"/>
      <c r="E81" s="194"/>
      <c r="F81" s="195"/>
      <c r="G81" s="195"/>
      <c r="H81" s="195"/>
      <c r="I81" s="194"/>
      <c r="J81" s="195"/>
      <c r="K81" s="166"/>
      <c r="L81" s="166"/>
      <c r="M81" s="166"/>
      <c r="N81" s="166"/>
      <c r="O81" s="166"/>
      <c r="P81" s="166"/>
      <c r="Q81" s="166"/>
      <c r="R81" s="166"/>
      <c r="S81" s="166"/>
      <c r="T81" s="166"/>
      <c r="U81" s="166"/>
    </row>
    <row r="82" ht="24.75" customHeight="1">
      <c r="A82" s="166"/>
      <c r="B82" s="193"/>
      <c r="C82" s="194"/>
      <c r="D82" s="193"/>
      <c r="E82" s="194"/>
      <c r="F82" s="195"/>
      <c r="G82" s="195"/>
      <c r="H82" s="195"/>
      <c r="I82" s="194"/>
      <c r="J82" s="195"/>
      <c r="K82" s="166"/>
      <c r="L82" s="166"/>
      <c r="M82" s="166"/>
      <c r="N82" s="166"/>
      <c r="O82" s="166"/>
      <c r="P82" s="166"/>
      <c r="Q82" s="166"/>
      <c r="R82" s="166"/>
      <c r="S82" s="166"/>
      <c r="T82" s="166"/>
      <c r="U82" s="166"/>
    </row>
    <row r="83" ht="24.75" customHeight="1">
      <c r="A83" s="166"/>
      <c r="B83" s="193"/>
      <c r="C83" s="194"/>
      <c r="D83" s="193"/>
      <c r="E83" s="194"/>
      <c r="F83" s="195"/>
      <c r="G83" s="195"/>
      <c r="H83" s="195"/>
      <c r="I83" s="194"/>
      <c r="J83" s="195"/>
      <c r="K83" s="166"/>
      <c r="L83" s="166"/>
      <c r="M83" s="166"/>
      <c r="N83" s="166"/>
      <c r="O83" s="166"/>
      <c r="P83" s="166"/>
      <c r="Q83" s="166"/>
      <c r="R83" s="166"/>
      <c r="S83" s="166"/>
      <c r="T83" s="166"/>
      <c r="U83" s="166"/>
    </row>
    <row r="84" ht="24.75" customHeight="1">
      <c r="A84" s="166"/>
      <c r="B84" s="193"/>
      <c r="C84" s="194"/>
      <c r="D84" s="193"/>
      <c r="E84" s="194"/>
      <c r="F84" s="195"/>
      <c r="G84" s="195"/>
      <c r="H84" s="195"/>
      <c r="I84" s="194"/>
      <c r="J84" s="195"/>
      <c r="K84" s="166"/>
      <c r="L84" s="166"/>
      <c r="M84" s="166"/>
      <c r="N84" s="166"/>
      <c r="O84" s="166"/>
      <c r="P84" s="166"/>
      <c r="Q84" s="166"/>
      <c r="R84" s="166"/>
      <c r="S84" s="166"/>
      <c r="T84" s="166"/>
      <c r="U84" s="166"/>
    </row>
    <row r="85" ht="24.75" customHeight="1">
      <c r="A85" s="166"/>
      <c r="B85" s="193"/>
      <c r="C85" s="194"/>
      <c r="D85" s="193"/>
      <c r="E85" s="194"/>
      <c r="F85" s="195"/>
      <c r="G85" s="195"/>
      <c r="H85" s="195"/>
      <c r="I85" s="194"/>
      <c r="J85" s="195"/>
      <c r="K85" s="166"/>
      <c r="L85" s="166"/>
      <c r="M85" s="166"/>
      <c r="N85" s="166"/>
      <c r="O85" s="166"/>
      <c r="P85" s="166"/>
      <c r="Q85" s="166"/>
      <c r="R85" s="166"/>
      <c r="S85" s="166"/>
      <c r="T85" s="166"/>
      <c r="U85" s="166"/>
    </row>
    <row r="86" ht="24.75" customHeight="1">
      <c r="A86" s="166"/>
      <c r="B86" s="193"/>
      <c r="C86" s="194"/>
      <c r="D86" s="193"/>
      <c r="E86" s="194"/>
      <c r="F86" s="195"/>
      <c r="G86" s="195"/>
      <c r="H86" s="195"/>
      <c r="I86" s="194"/>
      <c r="J86" s="195"/>
      <c r="K86" s="166"/>
      <c r="L86" s="166"/>
      <c r="M86" s="166"/>
      <c r="N86" s="166"/>
      <c r="O86" s="166"/>
      <c r="P86" s="166"/>
      <c r="Q86" s="166"/>
      <c r="R86" s="166"/>
      <c r="S86" s="166"/>
      <c r="T86" s="166"/>
      <c r="U86" s="166"/>
    </row>
    <row r="87" ht="24.75" customHeight="1">
      <c r="A87" s="166"/>
      <c r="B87" s="193"/>
      <c r="C87" s="194"/>
      <c r="D87" s="193"/>
      <c r="E87" s="194"/>
      <c r="F87" s="195"/>
      <c r="G87" s="195"/>
      <c r="H87" s="195"/>
      <c r="I87" s="194"/>
      <c r="J87" s="195"/>
      <c r="K87" s="166"/>
      <c r="L87" s="166"/>
      <c r="M87" s="166"/>
      <c r="N87" s="166"/>
      <c r="O87" s="166"/>
      <c r="P87" s="166"/>
      <c r="Q87" s="166"/>
      <c r="R87" s="166"/>
      <c r="S87" s="166"/>
      <c r="T87" s="166"/>
      <c r="U87" s="166"/>
    </row>
    <row r="88" ht="24.75" customHeight="1">
      <c r="A88" s="166"/>
      <c r="B88" s="193"/>
      <c r="C88" s="194"/>
      <c r="D88" s="193"/>
      <c r="E88" s="194"/>
      <c r="F88" s="195"/>
      <c r="G88" s="195"/>
      <c r="H88" s="195"/>
      <c r="I88" s="194"/>
      <c r="J88" s="195"/>
      <c r="K88" s="166"/>
      <c r="L88" s="166"/>
      <c r="M88" s="166"/>
      <c r="N88" s="166"/>
      <c r="O88" s="166"/>
      <c r="P88" s="166"/>
      <c r="Q88" s="166"/>
      <c r="R88" s="166"/>
      <c r="S88" s="166"/>
      <c r="T88" s="166"/>
      <c r="U88" s="166"/>
    </row>
    <row r="89" ht="24.75" customHeight="1">
      <c r="A89" s="166"/>
      <c r="B89" s="193"/>
      <c r="C89" s="194"/>
      <c r="D89" s="193"/>
      <c r="E89" s="194"/>
      <c r="F89" s="195"/>
      <c r="G89" s="195"/>
      <c r="H89" s="195"/>
      <c r="I89" s="194"/>
      <c r="J89" s="195"/>
      <c r="K89" s="166"/>
      <c r="L89" s="166"/>
      <c r="M89" s="166"/>
      <c r="N89" s="166"/>
      <c r="O89" s="166"/>
      <c r="P89" s="166"/>
      <c r="Q89" s="166"/>
      <c r="R89" s="166"/>
      <c r="S89" s="166"/>
      <c r="T89" s="166"/>
      <c r="U89" s="166"/>
    </row>
    <row r="90" ht="24.75" customHeight="1">
      <c r="A90" s="166"/>
      <c r="B90" s="193"/>
      <c r="C90" s="194"/>
      <c r="D90" s="193"/>
      <c r="E90" s="194"/>
      <c r="F90" s="195"/>
      <c r="G90" s="195"/>
      <c r="H90" s="195"/>
      <c r="I90" s="194"/>
      <c r="J90" s="195"/>
      <c r="K90" s="166"/>
      <c r="L90" s="166"/>
      <c r="M90" s="166"/>
      <c r="N90" s="166"/>
      <c r="O90" s="166"/>
      <c r="P90" s="166"/>
      <c r="Q90" s="166"/>
      <c r="R90" s="166"/>
      <c r="S90" s="166"/>
      <c r="T90" s="166"/>
      <c r="U90" s="166"/>
    </row>
    <row r="91" ht="24.75" customHeight="1">
      <c r="A91" s="166"/>
      <c r="B91" s="193"/>
      <c r="C91" s="194"/>
      <c r="D91" s="193"/>
      <c r="E91" s="194"/>
      <c r="F91" s="195"/>
      <c r="G91" s="195"/>
      <c r="H91" s="195"/>
      <c r="I91" s="194"/>
      <c r="J91" s="195"/>
      <c r="K91" s="166"/>
      <c r="L91" s="166"/>
      <c r="M91" s="166"/>
      <c r="N91" s="166"/>
      <c r="O91" s="166"/>
      <c r="P91" s="166"/>
      <c r="Q91" s="166"/>
      <c r="R91" s="166"/>
      <c r="S91" s="166"/>
      <c r="T91" s="166"/>
      <c r="U91" s="166"/>
    </row>
    <row r="92" ht="24.75" customHeight="1">
      <c r="A92" s="166"/>
      <c r="B92" s="193"/>
      <c r="C92" s="194"/>
      <c r="D92" s="193"/>
      <c r="E92" s="194"/>
      <c r="F92" s="195"/>
      <c r="G92" s="195"/>
      <c r="H92" s="195"/>
      <c r="I92" s="194"/>
      <c r="J92" s="195"/>
      <c r="K92" s="166"/>
      <c r="L92" s="166"/>
      <c r="M92" s="166"/>
      <c r="N92" s="166"/>
      <c r="O92" s="166"/>
      <c r="P92" s="166"/>
      <c r="Q92" s="166"/>
      <c r="R92" s="166"/>
      <c r="S92" s="166"/>
      <c r="T92" s="166"/>
      <c r="U92" s="166"/>
    </row>
    <row r="93" ht="24.75" customHeight="1">
      <c r="A93" s="166"/>
      <c r="B93" s="193"/>
      <c r="C93" s="194"/>
      <c r="D93" s="193"/>
      <c r="E93" s="194"/>
      <c r="F93" s="195"/>
      <c r="G93" s="195"/>
      <c r="H93" s="195"/>
      <c r="I93" s="194"/>
      <c r="J93" s="195"/>
      <c r="K93" s="166"/>
      <c r="L93" s="166"/>
      <c r="M93" s="166"/>
      <c r="N93" s="166"/>
      <c r="O93" s="166"/>
      <c r="P93" s="166"/>
      <c r="Q93" s="166"/>
      <c r="R93" s="166"/>
      <c r="S93" s="166"/>
      <c r="T93" s="166"/>
      <c r="U93" s="166"/>
    </row>
    <row r="94" ht="24.75" customHeight="1">
      <c r="A94" s="166"/>
      <c r="B94" s="193"/>
      <c r="C94" s="194"/>
      <c r="D94" s="193"/>
      <c r="E94" s="194"/>
      <c r="F94" s="195"/>
      <c r="G94" s="195"/>
      <c r="H94" s="195"/>
      <c r="I94" s="194"/>
      <c r="J94" s="195"/>
      <c r="K94" s="166"/>
      <c r="L94" s="166"/>
      <c r="M94" s="166"/>
      <c r="N94" s="166"/>
      <c r="O94" s="166"/>
      <c r="P94" s="166"/>
      <c r="Q94" s="166"/>
      <c r="R94" s="166"/>
      <c r="S94" s="166"/>
      <c r="T94" s="166"/>
      <c r="U94" s="166"/>
    </row>
    <row r="95" ht="24.75" customHeight="1">
      <c r="A95" s="166"/>
      <c r="B95" s="193"/>
      <c r="C95" s="194"/>
      <c r="D95" s="193"/>
      <c r="E95" s="194"/>
      <c r="F95" s="195"/>
      <c r="G95" s="195"/>
      <c r="H95" s="195"/>
      <c r="I95" s="194"/>
      <c r="J95" s="195"/>
      <c r="K95" s="166"/>
      <c r="L95" s="166"/>
      <c r="M95" s="166"/>
      <c r="N95" s="166"/>
      <c r="O95" s="166"/>
      <c r="P95" s="166"/>
      <c r="Q95" s="166"/>
      <c r="R95" s="166"/>
      <c r="S95" s="166"/>
      <c r="T95" s="166"/>
      <c r="U95" s="166"/>
    </row>
    <row r="96" ht="24.75" customHeight="1">
      <c r="A96" s="166"/>
      <c r="B96" s="193"/>
      <c r="C96" s="194"/>
      <c r="D96" s="193"/>
      <c r="E96" s="194"/>
      <c r="F96" s="195"/>
      <c r="G96" s="195"/>
      <c r="H96" s="195"/>
      <c r="I96" s="194"/>
      <c r="J96" s="195"/>
      <c r="K96" s="166"/>
      <c r="L96" s="166"/>
      <c r="M96" s="166"/>
      <c r="N96" s="166"/>
      <c r="O96" s="166"/>
      <c r="P96" s="166"/>
      <c r="Q96" s="166"/>
      <c r="R96" s="166"/>
      <c r="S96" s="166"/>
      <c r="T96" s="166"/>
      <c r="U96" s="166"/>
    </row>
    <row r="97" ht="24.75" customHeight="1">
      <c r="A97" s="166"/>
      <c r="B97" s="193"/>
      <c r="C97" s="194"/>
      <c r="D97" s="193"/>
      <c r="E97" s="194"/>
      <c r="F97" s="195"/>
      <c r="G97" s="195"/>
      <c r="H97" s="195"/>
      <c r="I97" s="194"/>
      <c r="J97" s="195"/>
      <c r="K97" s="166"/>
      <c r="L97" s="166"/>
      <c r="M97" s="166"/>
      <c r="N97" s="166"/>
      <c r="O97" s="166"/>
      <c r="P97" s="166"/>
      <c r="Q97" s="166"/>
      <c r="R97" s="166"/>
      <c r="S97" s="166"/>
      <c r="T97" s="166"/>
      <c r="U97" s="166"/>
    </row>
    <row r="98" ht="24.75" customHeight="1">
      <c r="A98" s="166"/>
      <c r="B98" s="193"/>
      <c r="C98" s="194"/>
      <c r="D98" s="193"/>
      <c r="E98" s="194"/>
      <c r="F98" s="195"/>
      <c r="G98" s="195"/>
      <c r="H98" s="195"/>
      <c r="I98" s="194"/>
      <c r="J98" s="195"/>
      <c r="K98" s="166"/>
      <c r="L98" s="166"/>
      <c r="M98" s="166"/>
      <c r="N98" s="166"/>
      <c r="O98" s="166"/>
      <c r="P98" s="166"/>
      <c r="Q98" s="166"/>
      <c r="R98" s="166"/>
      <c r="S98" s="166"/>
      <c r="T98" s="166"/>
      <c r="U98" s="166"/>
    </row>
    <row r="99" ht="24.75" customHeight="1">
      <c r="A99" s="166"/>
      <c r="B99" s="193"/>
      <c r="C99" s="194"/>
      <c r="D99" s="193"/>
      <c r="E99" s="194"/>
      <c r="F99" s="195"/>
      <c r="G99" s="195"/>
      <c r="H99" s="195"/>
      <c r="I99" s="194"/>
      <c r="J99" s="195"/>
      <c r="K99" s="166"/>
      <c r="L99" s="166"/>
      <c r="M99" s="166"/>
      <c r="N99" s="166"/>
      <c r="O99" s="166"/>
      <c r="P99" s="166"/>
      <c r="Q99" s="166"/>
      <c r="R99" s="166"/>
      <c r="S99" s="166"/>
      <c r="T99" s="166"/>
      <c r="U99" s="166"/>
    </row>
    <row r="100" ht="24.75" customHeight="1">
      <c r="A100" s="166"/>
      <c r="B100" s="193"/>
      <c r="C100" s="194"/>
      <c r="D100" s="193"/>
      <c r="E100" s="194"/>
      <c r="F100" s="195"/>
      <c r="G100" s="195"/>
      <c r="H100" s="195"/>
      <c r="I100" s="194"/>
      <c r="J100" s="195"/>
      <c r="K100" s="166"/>
      <c r="L100" s="166"/>
      <c r="M100" s="166"/>
      <c r="N100" s="166"/>
      <c r="O100" s="166"/>
      <c r="P100" s="166"/>
      <c r="Q100" s="166"/>
      <c r="R100" s="166"/>
      <c r="S100" s="166"/>
      <c r="T100" s="166"/>
      <c r="U100" s="166"/>
    </row>
    <row r="101" ht="24.75" customHeight="1">
      <c r="A101" s="166"/>
      <c r="B101" s="193"/>
      <c r="C101" s="194"/>
      <c r="D101" s="193"/>
      <c r="E101" s="194"/>
      <c r="F101" s="195"/>
      <c r="G101" s="195"/>
      <c r="H101" s="195"/>
      <c r="I101" s="194"/>
      <c r="J101" s="195"/>
      <c r="K101" s="166"/>
      <c r="L101" s="166"/>
      <c r="M101" s="166"/>
      <c r="N101" s="166"/>
      <c r="O101" s="166"/>
      <c r="P101" s="166"/>
      <c r="Q101" s="166"/>
      <c r="R101" s="166"/>
      <c r="S101" s="166"/>
      <c r="T101" s="166"/>
      <c r="U101" s="166"/>
    </row>
    <row r="102" ht="24.75" customHeight="1">
      <c r="A102" s="166"/>
      <c r="B102" s="193"/>
      <c r="C102" s="194"/>
      <c r="D102" s="193"/>
      <c r="E102" s="194"/>
      <c r="F102" s="195"/>
      <c r="G102" s="195"/>
      <c r="H102" s="195"/>
      <c r="I102" s="194"/>
      <c r="J102" s="195"/>
      <c r="K102" s="166"/>
      <c r="L102" s="166"/>
      <c r="M102" s="166"/>
      <c r="N102" s="166"/>
      <c r="O102" s="166"/>
      <c r="P102" s="166"/>
      <c r="Q102" s="166"/>
      <c r="R102" s="166"/>
      <c r="S102" s="166"/>
      <c r="T102" s="166"/>
      <c r="U102" s="166"/>
    </row>
    <row r="103" ht="24.75" customHeight="1">
      <c r="A103" s="166"/>
      <c r="B103" s="193"/>
      <c r="C103" s="194"/>
      <c r="D103" s="193"/>
      <c r="E103" s="194"/>
      <c r="F103" s="195"/>
      <c r="G103" s="195"/>
      <c r="H103" s="195"/>
      <c r="I103" s="194"/>
      <c r="J103" s="195"/>
      <c r="K103" s="166"/>
      <c r="L103" s="166"/>
      <c r="M103" s="166"/>
      <c r="N103" s="166"/>
      <c r="O103" s="166"/>
      <c r="P103" s="166"/>
      <c r="Q103" s="166"/>
      <c r="R103" s="166"/>
      <c r="S103" s="166"/>
      <c r="T103" s="166"/>
      <c r="U103" s="166"/>
    </row>
    <row r="104" ht="24.75" customHeight="1">
      <c r="A104" s="166"/>
      <c r="B104" s="193"/>
      <c r="C104" s="194"/>
      <c r="D104" s="193"/>
      <c r="E104" s="194"/>
      <c r="F104" s="195"/>
      <c r="G104" s="195"/>
      <c r="H104" s="195"/>
      <c r="I104" s="194"/>
      <c r="J104" s="195"/>
      <c r="K104" s="166"/>
      <c r="L104" s="166"/>
      <c r="M104" s="166"/>
      <c r="N104" s="166"/>
      <c r="O104" s="166"/>
      <c r="P104" s="166"/>
      <c r="Q104" s="166"/>
      <c r="R104" s="166"/>
      <c r="S104" s="166"/>
      <c r="T104" s="166"/>
      <c r="U104" s="166"/>
    </row>
    <row r="105" ht="24.75" customHeight="1">
      <c r="A105" s="166"/>
      <c r="B105" s="193"/>
      <c r="C105" s="194"/>
      <c r="D105" s="193"/>
      <c r="E105" s="194"/>
      <c r="F105" s="195"/>
      <c r="G105" s="195"/>
      <c r="H105" s="195"/>
      <c r="I105" s="194"/>
      <c r="J105" s="195"/>
      <c r="K105" s="166"/>
      <c r="L105" s="166"/>
      <c r="M105" s="166"/>
      <c r="N105" s="166"/>
      <c r="O105" s="166"/>
      <c r="P105" s="166"/>
      <c r="Q105" s="166"/>
      <c r="R105" s="166"/>
      <c r="S105" s="166"/>
      <c r="T105" s="166"/>
      <c r="U105" s="166"/>
    </row>
    <row r="106" ht="24.75" customHeight="1">
      <c r="A106" s="166"/>
      <c r="B106" s="193"/>
      <c r="C106" s="194"/>
      <c r="D106" s="193"/>
      <c r="E106" s="194"/>
      <c r="F106" s="195"/>
      <c r="G106" s="195"/>
      <c r="H106" s="195"/>
      <c r="I106" s="194"/>
      <c r="J106" s="195"/>
      <c r="K106" s="166"/>
      <c r="L106" s="166"/>
      <c r="M106" s="166"/>
      <c r="N106" s="166"/>
      <c r="O106" s="166"/>
      <c r="P106" s="166"/>
      <c r="Q106" s="166"/>
      <c r="R106" s="166"/>
      <c r="S106" s="166"/>
      <c r="T106" s="166"/>
      <c r="U106" s="166"/>
    </row>
    <row r="107" ht="24.75" customHeight="1">
      <c r="A107" s="166"/>
      <c r="B107" s="193"/>
      <c r="C107" s="194"/>
      <c r="D107" s="193"/>
      <c r="E107" s="194"/>
      <c r="F107" s="195"/>
      <c r="G107" s="195"/>
      <c r="H107" s="195"/>
      <c r="I107" s="194"/>
      <c r="J107" s="195"/>
      <c r="K107" s="166"/>
      <c r="L107" s="166"/>
      <c r="M107" s="166"/>
      <c r="N107" s="166"/>
      <c r="O107" s="166"/>
      <c r="P107" s="166"/>
      <c r="Q107" s="166"/>
      <c r="R107" s="166"/>
      <c r="S107" s="166"/>
      <c r="T107" s="166"/>
      <c r="U107" s="166"/>
    </row>
    <row r="108" ht="24.75" customHeight="1">
      <c r="A108" s="166"/>
      <c r="B108" s="193"/>
      <c r="C108" s="194"/>
      <c r="D108" s="193"/>
      <c r="E108" s="194"/>
      <c r="F108" s="195"/>
      <c r="G108" s="195"/>
      <c r="H108" s="195"/>
      <c r="I108" s="194"/>
      <c r="J108" s="195"/>
      <c r="K108" s="166"/>
      <c r="L108" s="166"/>
      <c r="M108" s="166"/>
      <c r="N108" s="166"/>
      <c r="O108" s="166"/>
      <c r="P108" s="166"/>
      <c r="Q108" s="166"/>
      <c r="R108" s="166"/>
      <c r="S108" s="166"/>
      <c r="T108" s="166"/>
      <c r="U108" s="166"/>
    </row>
    <row r="109" ht="24.75" customHeight="1">
      <c r="A109" s="166"/>
      <c r="B109" s="193"/>
      <c r="C109" s="194"/>
      <c r="D109" s="193"/>
      <c r="E109" s="194"/>
      <c r="F109" s="195"/>
      <c r="G109" s="195"/>
      <c r="H109" s="195"/>
      <c r="I109" s="194"/>
      <c r="J109" s="195"/>
      <c r="K109" s="166"/>
      <c r="L109" s="166"/>
      <c r="M109" s="166"/>
      <c r="N109" s="166"/>
      <c r="O109" s="166"/>
      <c r="P109" s="166"/>
      <c r="Q109" s="166"/>
      <c r="R109" s="166"/>
      <c r="S109" s="166"/>
      <c r="T109" s="166"/>
      <c r="U109" s="166"/>
    </row>
    <row r="110" ht="24.75" customHeight="1">
      <c r="A110" s="166"/>
      <c r="B110" s="193"/>
      <c r="C110" s="194"/>
      <c r="D110" s="193"/>
      <c r="E110" s="194"/>
      <c r="F110" s="195"/>
      <c r="G110" s="195"/>
      <c r="H110" s="195"/>
      <c r="I110" s="194"/>
      <c r="J110" s="195"/>
      <c r="K110" s="166"/>
      <c r="L110" s="166"/>
      <c r="M110" s="166"/>
      <c r="N110" s="166"/>
      <c r="O110" s="166"/>
      <c r="P110" s="166"/>
      <c r="Q110" s="166"/>
      <c r="R110" s="166"/>
      <c r="S110" s="166"/>
      <c r="T110" s="166"/>
      <c r="U110" s="166"/>
    </row>
    <row r="111" ht="24.75" customHeight="1">
      <c r="A111" s="166"/>
      <c r="B111" s="193"/>
      <c r="C111" s="194"/>
      <c r="D111" s="193"/>
      <c r="E111" s="194"/>
      <c r="F111" s="195"/>
      <c r="G111" s="195"/>
      <c r="H111" s="195"/>
      <c r="I111" s="194"/>
      <c r="J111" s="195"/>
      <c r="K111" s="166"/>
      <c r="L111" s="166"/>
      <c r="M111" s="166"/>
      <c r="N111" s="166"/>
      <c r="O111" s="166"/>
      <c r="P111" s="166"/>
      <c r="Q111" s="166"/>
      <c r="R111" s="166"/>
      <c r="S111" s="166"/>
      <c r="T111" s="166"/>
      <c r="U111" s="166"/>
    </row>
    <row r="112" ht="24.75" customHeight="1">
      <c r="A112" s="166"/>
      <c r="B112" s="193"/>
      <c r="C112" s="194"/>
      <c r="D112" s="193"/>
      <c r="E112" s="194"/>
      <c r="F112" s="195"/>
      <c r="G112" s="195"/>
      <c r="H112" s="195"/>
      <c r="I112" s="194"/>
      <c r="J112" s="195"/>
      <c r="K112" s="166"/>
      <c r="L112" s="166"/>
      <c r="M112" s="166"/>
      <c r="N112" s="166"/>
      <c r="O112" s="166"/>
      <c r="P112" s="166"/>
      <c r="Q112" s="166"/>
      <c r="R112" s="166"/>
      <c r="S112" s="166"/>
      <c r="T112" s="166"/>
      <c r="U112" s="166"/>
    </row>
    <row r="113" ht="24.75" customHeight="1">
      <c r="A113" s="166"/>
      <c r="B113" s="193"/>
      <c r="C113" s="194"/>
      <c r="D113" s="193"/>
      <c r="E113" s="194"/>
      <c r="F113" s="195"/>
      <c r="G113" s="195"/>
      <c r="H113" s="195"/>
      <c r="I113" s="194"/>
      <c r="J113" s="195"/>
      <c r="K113" s="166"/>
      <c r="L113" s="166"/>
      <c r="M113" s="166"/>
      <c r="N113" s="166"/>
      <c r="O113" s="166"/>
      <c r="P113" s="166"/>
      <c r="Q113" s="166"/>
      <c r="R113" s="166"/>
      <c r="S113" s="166"/>
      <c r="T113" s="166"/>
      <c r="U113" s="166"/>
    </row>
    <row r="114" ht="24.75" customHeight="1">
      <c r="A114" s="166"/>
      <c r="B114" s="193"/>
      <c r="C114" s="194"/>
      <c r="D114" s="193"/>
      <c r="E114" s="194"/>
      <c r="F114" s="195"/>
      <c r="G114" s="195"/>
      <c r="H114" s="195"/>
      <c r="I114" s="194"/>
      <c r="J114" s="195"/>
      <c r="K114" s="166"/>
      <c r="L114" s="166"/>
      <c r="M114" s="166"/>
      <c r="N114" s="166"/>
      <c r="O114" s="166"/>
      <c r="P114" s="166"/>
      <c r="Q114" s="166"/>
      <c r="R114" s="166"/>
      <c r="S114" s="166"/>
      <c r="T114" s="166"/>
      <c r="U114" s="166"/>
    </row>
    <row r="115" ht="24.75" customHeight="1">
      <c r="A115" s="166"/>
      <c r="B115" s="193"/>
      <c r="C115" s="194"/>
      <c r="D115" s="193"/>
      <c r="E115" s="194"/>
      <c r="F115" s="195"/>
      <c r="G115" s="195"/>
      <c r="H115" s="195"/>
      <c r="I115" s="194"/>
      <c r="J115" s="195"/>
      <c r="K115" s="166"/>
      <c r="L115" s="166"/>
      <c r="M115" s="166"/>
      <c r="N115" s="166"/>
      <c r="O115" s="166"/>
      <c r="P115" s="166"/>
      <c r="Q115" s="166"/>
      <c r="R115" s="166"/>
      <c r="S115" s="166"/>
      <c r="T115" s="166"/>
      <c r="U115" s="166"/>
    </row>
    <row r="116" ht="24.75" customHeight="1">
      <c r="A116" s="166"/>
      <c r="B116" s="193"/>
      <c r="C116" s="194"/>
      <c r="D116" s="193"/>
      <c r="E116" s="194"/>
      <c r="F116" s="195"/>
      <c r="G116" s="195"/>
      <c r="H116" s="195"/>
      <c r="I116" s="194"/>
      <c r="J116" s="195"/>
      <c r="K116" s="166"/>
      <c r="L116" s="166"/>
      <c r="M116" s="166"/>
      <c r="N116" s="166"/>
      <c r="O116" s="166"/>
      <c r="P116" s="166"/>
      <c r="Q116" s="166"/>
      <c r="R116" s="166"/>
      <c r="S116" s="166"/>
      <c r="T116" s="166"/>
      <c r="U116" s="166"/>
    </row>
    <row r="117" ht="24.75" customHeight="1">
      <c r="A117" s="166"/>
      <c r="B117" s="193"/>
      <c r="C117" s="194"/>
      <c r="D117" s="193"/>
      <c r="E117" s="194"/>
      <c r="F117" s="195"/>
      <c r="G117" s="195"/>
      <c r="H117" s="195"/>
      <c r="I117" s="194"/>
      <c r="J117" s="195"/>
      <c r="K117" s="166"/>
      <c r="L117" s="166"/>
      <c r="M117" s="166"/>
      <c r="N117" s="166"/>
      <c r="O117" s="166"/>
      <c r="P117" s="166"/>
      <c r="Q117" s="166"/>
      <c r="R117" s="166"/>
      <c r="S117" s="166"/>
      <c r="T117" s="166"/>
      <c r="U117" s="166"/>
    </row>
    <row r="118" ht="24.75" customHeight="1">
      <c r="A118" s="166"/>
      <c r="B118" s="193"/>
      <c r="C118" s="194"/>
      <c r="D118" s="193"/>
      <c r="E118" s="194"/>
      <c r="F118" s="195"/>
      <c r="G118" s="195"/>
      <c r="H118" s="195"/>
      <c r="I118" s="194"/>
      <c r="J118" s="195"/>
      <c r="K118" s="166"/>
      <c r="L118" s="166"/>
      <c r="M118" s="166"/>
      <c r="N118" s="166"/>
      <c r="O118" s="166"/>
      <c r="P118" s="166"/>
      <c r="Q118" s="166"/>
      <c r="R118" s="166"/>
      <c r="S118" s="166"/>
      <c r="T118" s="166"/>
      <c r="U118" s="166"/>
    </row>
    <row r="119" ht="24.75" customHeight="1">
      <c r="A119" s="166"/>
      <c r="B119" s="193"/>
      <c r="C119" s="194"/>
      <c r="D119" s="193"/>
      <c r="E119" s="194"/>
      <c r="F119" s="195"/>
      <c r="G119" s="195"/>
      <c r="H119" s="195"/>
      <c r="I119" s="194"/>
      <c r="J119" s="195"/>
      <c r="K119" s="166"/>
      <c r="L119" s="166"/>
      <c r="M119" s="166"/>
      <c r="N119" s="166"/>
      <c r="O119" s="166"/>
      <c r="P119" s="166"/>
      <c r="Q119" s="166"/>
      <c r="R119" s="166"/>
      <c r="S119" s="166"/>
      <c r="T119" s="166"/>
      <c r="U119" s="166"/>
    </row>
    <row r="120" ht="24.75" customHeight="1">
      <c r="A120" s="166"/>
      <c r="B120" s="193"/>
      <c r="C120" s="194"/>
      <c r="D120" s="193"/>
      <c r="E120" s="194"/>
      <c r="F120" s="195"/>
      <c r="G120" s="195"/>
      <c r="H120" s="195"/>
      <c r="I120" s="194"/>
      <c r="J120" s="195"/>
      <c r="K120" s="166"/>
      <c r="L120" s="166"/>
      <c r="M120" s="166"/>
      <c r="N120" s="166"/>
      <c r="O120" s="166"/>
      <c r="P120" s="166"/>
      <c r="Q120" s="166"/>
      <c r="R120" s="166"/>
      <c r="S120" s="166"/>
      <c r="T120" s="166"/>
      <c r="U120" s="166"/>
    </row>
    <row r="121" ht="24.75" customHeight="1">
      <c r="A121" s="166"/>
      <c r="B121" s="193"/>
      <c r="C121" s="194"/>
      <c r="D121" s="193"/>
      <c r="E121" s="194"/>
      <c r="F121" s="195"/>
      <c r="G121" s="195"/>
      <c r="H121" s="195"/>
      <c r="I121" s="194"/>
      <c r="J121" s="195"/>
      <c r="K121" s="166"/>
      <c r="L121" s="166"/>
      <c r="M121" s="166"/>
      <c r="N121" s="166"/>
      <c r="O121" s="166"/>
      <c r="P121" s="166"/>
      <c r="Q121" s="166"/>
      <c r="R121" s="166"/>
      <c r="S121" s="166"/>
      <c r="T121" s="166"/>
      <c r="U121" s="166"/>
    </row>
    <row r="122" ht="24.75" customHeight="1">
      <c r="A122" s="166"/>
      <c r="B122" s="193"/>
      <c r="C122" s="194"/>
      <c r="D122" s="193"/>
      <c r="E122" s="194"/>
      <c r="F122" s="195"/>
      <c r="G122" s="195"/>
      <c r="H122" s="195"/>
      <c r="I122" s="194"/>
      <c r="J122" s="195"/>
      <c r="K122" s="166"/>
      <c r="L122" s="166"/>
      <c r="M122" s="166"/>
      <c r="N122" s="166"/>
      <c r="O122" s="166"/>
      <c r="P122" s="166"/>
      <c r="Q122" s="166"/>
      <c r="R122" s="166"/>
      <c r="S122" s="166"/>
      <c r="T122" s="166"/>
      <c r="U122" s="166"/>
    </row>
    <row r="123" ht="24.75" customHeight="1">
      <c r="A123" s="166"/>
      <c r="B123" s="193"/>
      <c r="C123" s="194"/>
      <c r="D123" s="193"/>
      <c r="E123" s="194"/>
      <c r="F123" s="195"/>
      <c r="G123" s="195"/>
      <c r="H123" s="195"/>
      <c r="I123" s="194"/>
      <c r="J123" s="195"/>
      <c r="K123" s="166"/>
      <c r="L123" s="166"/>
      <c r="M123" s="166"/>
      <c r="N123" s="166"/>
      <c r="O123" s="166"/>
      <c r="P123" s="166"/>
      <c r="Q123" s="166"/>
      <c r="R123" s="166"/>
      <c r="S123" s="166"/>
      <c r="T123" s="166"/>
      <c r="U123" s="166"/>
    </row>
    <row r="124" ht="24.75" customHeight="1">
      <c r="A124" s="166"/>
      <c r="B124" s="193"/>
      <c r="C124" s="194"/>
      <c r="D124" s="193"/>
      <c r="E124" s="194"/>
      <c r="F124" s="195"/>
      <c r="G124" s="195"/>
      <c r="H124" s="195"/>
      <c r="I124" s="194"/>
      <c r="J124" s="195"/>
      <c r="K124" s="166"/>
      <c r="L124" s="166"/>
      <c r="M124" s="166"/>
      <c r="N124" s="166"/>
      <c r="O124" s="166"/>
      <c r="P124" s="166"/>
      <c r="Q124" s="166"/>
      <c r="R124" s="166"/>
      <c r="S124" s="166"/>
      <c r="T124" s="166"/>
      <c r="U124" s="166"/>
    </row>
    <row r="125" ht="24.75" customHeight="1">
      <c r="A125" s="166"/>
      <c r="B125" s="193"/>
      <c r="C125" s="194"/>
      <c r="D125" s="193"/>
      <c r="E125" s="194"/>
      <c r="F125" s="195"/>
      <c r="G125" s="195"/>
      <c r="H125" s="195"/>
      <c r="I125" s="194"/>
      <c r="J125" s="195"/>
      <c r="K125" s="166"/>
      <c r="L125" s="166"/>
      <c r="M125" s="166"/>
      <c r="N125" s="166"/>
      <c r="O125" s="166"/>
      <c r="P125" s="166"/>
      <c r="Q125" s="166"/>
      <c r="R125" s="166"/>
      <c r="S125" s="166"/>
      <c r="T125" s="166"/>
      <c r="U125" s="166"/>
    </row>
    <row r="126" ht="24.75" customHeight="1">
      <c r="A126" s="166"/>
      <c r="B126" s="193"/>
      <c r="C126" s="194"/>
      <c r="D126" s="193"/>
      <c r="E126" s="194"/>
      <c r="F126" s="195"/>
      <c r="G126" s="195"/>
      <c r="H126" s="195"/>
      <c r="I126" s="194"/>
      <c r="J126" s="195"/>
      <c r="K126" s="166"/>
      <c r="L126" s="166"/>
      <c r="M126" s="166"/>
      <c r="N126" s="166"/>
      <c r="O126" s="166"/>
      <c r="P126" s="166"/>
      <c r="Q126" s="166"/>
      <c r="R126" s="166"/>
      <c r="S126" s="166"/>
      <c r="T126" s="166"/>
      <c r="U126" s="166"/>
    </row>
    <row r="127" ht="24.75" customHeight="1">
      <c r="A127" s="166"/>
      <c r="B127" s="193"/>
      <c r="C127" s="194"/>
      <c r="D127" s="193"/>
      <c r="E127" s="194"/>
      <c r="F127" s="195"/>
      <c r="G127" s="195"/>
      <c r="H127" s="195"/>
      <c r="I127" s="194"/>
      <c r="J127" s="195"/>
      <c r="K127" s="166"/>
      <c r="L127" s="166"/>
      <c r="M127" s="166"/>
      <c r="N127" s="166"/>
      <c r="O127" s="166"/>
      <c r="P127" s="166"/>
      <c r="Q127" s="166"/>
      <c r="R127" s="166"/>
      <c r="S127" s="166"/>
      <c r="T127" s="166"/>
      <c r="U127" s="166"/>
    </row>
    <row r="128" ht="24.75" customHeight="1">
      <c r="A128" s="166"/>
      <c r="B128" s="193"/>
      <c r="C128" s="194"/>
      <c r="D128" s="193"/>
      <c r="E128" s="194"/>
      <c r="F128" s="195"/>
      <c r="G128" s="195"/>
      <c r="H128" s="195"/>
      <c r="I128" s="194"/>
      <c r="J128" s="195"/>
      <c r="K128" s="166"/>
      <c r="L128" s="166"/>
      <c r="M128" s="166"/>
      <c r="N128" s="166"/>
      <c r="O128" s="166"/>
      <c r="P128" s="166"/>
      <c r="Q128" s="166"/>
      <c r="R128" s="166"/>
      <c r="S128" s="166"/>
      <c r="T128" s="166"/>
      <c r="U128" s="166"/>
    </row>
    <row r="129" ht="24.75" customHeight="1">
      <c r="A129" s="166"/>
      <c r="B129" s="193"/>
      <c r="C129" s="194"/>
      <c r="D129" s="193"/>
      <c r="E129" s="194"/>
      <c r="F129" s="195"/>
      <c r="G129" s="195"/>
      <c r="H129" s="195"/>
      <c r="I129" s="194"/>
      <c r="J129" s="195"/>
      <c r="K129" s="166"/>
      <c r="L129" s="166"/>
      <c r="M129" s="166"/>
      <c r="N129" s="166"/>
      <c r="O129" s="166"/>
      <c r="P129" s="166"/>
      <c r="Q129" s="166"/>
      <c r="R129" s="166"/>
      <c r="S129" s="166"/>
      <c r="T129" s="166"/>
      <c r="U129" s="166"/>
    </row>
    <row r="130" ht="24.75" customHeight="1">
      <c r="A130" s="166"/>
      <c r="B130" s="193"/>
      <c r="C130" s="194"/>
      <c r="D130" s="193"/>
      <c r="E130" s="194"/>
      <c r="F130" s="195"/>
      <c r="G130" s="195"/>
      <c r="H130" s="195"/>
      <c r="I130" s="194"/>
      <c r="J130" s="195"/>
      <c r="K130" s="166"/>
      <c r="L130" s="166"/>
      <c r="M130" s="166"/>
      <c r="N130" s="166"/>
      <c r="O130" s="166"/>
      <c r="P130" s="166"/>
      <c r="Q130" s="166"/>
      <c r="R130" s="166"/>
      <c r="S130" s="166"/>
      <c r="T130" s="166"/>
      <c r="U130" s="166"/>
    </row>
    <row r="131" ht="24.75" customHeight="1">
      <c r="A131" s="166"/>
      <c r="B131" s="193"/>
      <c r="C131" s="194"/>
      <c r="D131" s="193"/>
      <c r="E131" s="194"/>
      <c r="F131" s="195"/>
      <c r="G131" s="195"/>
      <c r="H131" s="195"/>
      <c r="I131" s="194"/>
      <c r="J131" s="195"/>
      <c r="K131" s="166"/>
      <c r="L131" s="166"/>
      <c r="M131" s="166"/>
      <c r="N131" s="166"/>
      <c r="O131" s="166"/>
      <c r="P131" s="166"/>
      <c r="Q131" s="166"/>
      <c r="R131" s="166"/>
      <c r="S131" s="166"/>
      <c r="T131" s="166"/>
      <c r="U131" s="166"/>
    </row>
    <row r="132" ht="24.75" customHeight="1">
      <c r="A132" s="166"/>
      <c r="B132" s="193"/>
      <c r="C132" s="194"/>
      <c r="D132" s="193"/>
      <c r="E132" s="194"/>
      <c r="F132" s="195"/>
      <c r="G132" s="195"/>
      <c r="H132" s="195"/>
      <c r="I132" s="194"/>
      <c r="J132" s="195"/>
      <c r="K132" s="166"/>
      <c r="L132" s="166"/>
      <c r="M132" s="166"/>
      <c r="N132" s="166"/>
      <c r="O132" s="166"/>
      <c r="P132" s="166"/>
      <c r="Q132" s="166"/>
      <c r="R132" s="166"/>
      <c r="S132" s="166"/>
      <c r="T132" s="166"/>
      <c r="U132" s="166"/>
    </row>
    <row r="133" ht="24.75" customHeight="1">
      <c r="A133" s="166"/>
      <c r="B133" s="193"/>
      <c r="C133" s="194"/>
      <c r="D133" s="193"/>
      <c r="E133" s="194"/>
      <c r="F133" s="195"/>
      <c r="G133" s="195"/>
      <c r="H133" s="195"/>
      <c r="I133" s="194"/>
      <c r="J133" s="195"/>
      <c r="K133" s="166"/>
      <c r="L133" s="166"/>
      <c r="M133" s="166"/>
      <c r="N133" s="166"/>
      <c r="O133" s="166"/>
      <c r="P133" s="166"/>
      <c r="Q133" s="166"/>
      <c r="R133" s="166"/>
      <c r="S133" s="166"/>
      <c r="T133" s="166"/>
      <c r="U133" s="166"/>
    </row>
    <row r="134" ht="24.75" customHeight="1">
      <c r="A134" s="166"/>
      <c r="B134" s="193"/>
      <c r="C134" s="194"/>
      <c r="D134" s="193"/>
      <c r="E134" s="194"/>
      <c r="F134" s="195"/>
      <c r="G134" s="195"/>
      <c r="H134" s="195"/>
      <c r="I134" s="194"/>
      <c r="J134" s="195"/>
      <c r="K134" s="166"/>
      <c r="L134" s="166"/>
      <c r="M134" s="166"/>
      <c r="N134" s="166"/>
      <c r="O134" s="166"/>
      <c r="P134" s="166"/>
      <c r="Q134" s="166"/>
      <c r="R134" s="166"/>
      <c r="S134" s="166"/>
      <c r="T134" s="166"/>
      <c r="U134" s="166"/>
    </row>
    <row r="135" ht="24.75" customHeight="1">
      <c r="A135" s="166"/>
      <c r="B135" s="193"/>
      <c r="C135" s="194"/>
      <c r="D135" s="193"/>
      <c r="E135" s="194"/>
      <c r="F135" s="195"/>
      <c r="G135" s="195"/>
      <c r="H135" s="195"/>
      <c r="I135" s="194"/>
      <c r="J135" s="195"/>
      <c r="K135" s="166"/>
      <c r="L135" s="166"/>
      <c r="M135" s="166"/>
      <c r="N135" s="166"/>
      <c r="O135" s="166"/>
      <c r="P135" s="166"/>
      <c r="Q135" s="166"/>
      <c r="R135" s="166"/>
      <c r="S135" s="166"/>
      <c r="T135" s="166"/>
      <c r="U135" s="166"/>
    </row>
    <row r="136" ht="24.75" customHeight="1">
      <c r="A136" s="166"/>
      <c r="B136" s="193"/>
      <c r="C136" s="194"/>
      <c r="D136" s="193"/>
      <c r="E136" s="194"/>
      <c r="F136" s="195"/>
      <c r="G136" s="195"/>
      <c r="H136" s="195"/>
      <c r="I136" s="194"/>
      <c r="J136" s="195"/>
      <c r="K136" s="166"/>
      <c r="L136" s="166"/>
      <c r="M136" s="166"/>
      <c r="N136" s="166"/>
      <c r="O136" s="166"/>
      <c r="P136" s="166"/>
      <c r="Q136" s="166"/>
      <c r="R136" s="166"/>
      <c r="S136" s="166"/>
      <c r="T136" s="166"/>
      <c r="U136" s="166"/>
    </row>
    <row r="137" ht="24.75" customHeight="1">
      <c r="A137" s="166"/>
      <c r="B137" s="193"/>
      <c r="C137" s="194"/>
      <c r="D137" s="193"/>
      <c r="E137" s="194"/>
      <c r="F137" s="195"/>
      <c r="G137" s="195"/>
      <c r="H137" s="195"/>
      <c r="I137" s="194"/>
      <c r="J137" s="195"/>
      <c r="K137" s="166"/>
      <c r="L137" s="166"/>
      <c r="M137" s="166"/>
      <c r="N137" s="166"/>
      <c r="O137" s="166"/>
      <c r="P137" s="166"/>
      <c r="Q137" s="166"/>
      <c r="R137" s="166"/>
      <c r="S137" s="166"/>
      <c r="T137" s="166"/>
      <c r="U137" s="166"/>
    </row>
    <row r="138" ht="24.75" customHeight="1">
      <c r="A138" s="166"/>
      <c r="B138" s="193"/>
      <c r="C138" s="194"/>
      <c r="D138" s="193"/>
      <c r="E138" s="194"/>
      <c r="F138" s="195"/>
      <c r="G138" s="195"/>
      <c r="H138" s="195"/>
      <c r="I138" s="194"/>
      <c r="J138" s="195"/>
      <c r="K138" s="166"/>
      <c r="L138" s="166"/>
      <c r="M138" s="166"/>
      <c r="N138" s="166"/>
      <c r="O138" s="166"/>
      <c r="P138" s="166"/>
      <c r="Q138" s="166"/>
      <c r="R138" s="166"/>
      <c r="S138" s="166"/>
      <c r="T138" s="166"/>
      <c r="U138" s="166"/>
    </row>
    <row r="139" ht="24.75" customHeight="1">
      <c r="A139" s="166"/>
      <c r="B139" s="193"/>
      <c r="C139" s="194"/>
      <c r="D139" s="193"/>
      <c r="E139" s="194"/>
      <c r="F139" s="195"/>
      <c r="G139" s="195"/>
      <c r="H139" s="195"/>
      <c r="I139" s="194"/>
      <c r="J139" s="195"/>
      <c r="K139" s="166"/>
      <c r="L139" s="166"/>
      <c r="M139" s="166"/>
      <c r="N139" s="166"/>
      <c r="O139" s="166"/>
      <c r="P139" s="166"/>
      <c r="Q139" s="166"/>
      <c r="R139" s="166"/>
      <c r="S139" s="166"/>
      <c r="T139" s="166"/>
      <c r="U139" s="166"/>
    </row>
    <row r="140" ht="24.75" customHeight="1">
      <c r="A140" s="166"/>
      <c r="B140" s="193"/>
      <c r="C140" s="194"/>
      <c r="D140" s="193"/>
      <c r="E140" s="194"/>
      <c r="F140" s="195"/>
      <c r="G140" s="195"/>
      <c r="H140" s="195"/>
      <c r="I140" s="194"/>
      <c r="J140" s="195"/>
      <c r="K140" s="166"/>
      <c r="L140" s="166"/>
      <c r="M140" s="166"/>
      <c r="N140" s="166"/>
      <c r="O140" s="166"/>
      <c r="P140" s="166"/>
      <c r="Q140" s="166"/>
      <c r="R140" s="166"/>
      <c r="S140" s="166"/>
      <c r="T140" s="166"/>
      <c r="U140" s="166"/>
    </row>
    <row r="141" ht="24.75" customHeight="1">
      <c r="A141" s="166"/>
      <c r="B141" s="193"/>
      <c r="C141" s="194"/>
      <c r="D141" s="193"/>
      <c r="E141" s="194"/>
      <c r="F141" s="195"/>
      <c r="G141" s="195"/>
      <c r="H141" s="195"/>
      <c r="I141" s="194"/>
      <c r="J141" s="195"/>
      <c r="K141" s="166"/>
      <c r="L141" s="166"/>
      <c r="M141" s="166"/>
      <c r="N141" s="166"/>
      <c r="O141" s="166"/>
      <c r="P141" s="166"/>
      <c r="Q141" s="166"/>
      <c r="R141" s="166"/>
      <c r="S141" s="166"/>
      <c r="T141" s="166"/>
      <c r="U141" s="166"/>
    </row>
    <row r="142" ht="24.75" customHeight="1">
      <c r="A142" s="166"/>
      <c r="B142" s="193"/>
      <c r="C142" s="194"/>
      <c r="D142" s="193"/>
      <c r="E142" s="194"/>
      <c r="F142" s="195"/>
      <c r="G142" s="195"/>
      <c r="H142" s="195"/>
      <c r="I142" s="194"/>
      <c r="J142" s="195"/>
      <c r="K142" s="166"/>
      <c r="L142" s="166"/>
      <c r="M142" s="166"/>
      <c r="N142" s="166"/>
      <c r="O142" s="166"/>
      <c r="P142" s="166"/>
      <c r="Q142" s="166"/>
      <c r="R142" s="166"/>
      <c r="S142" s="166"/>
      <c r="T142" s="166"/>
      <c r="U142" s="166"/>
    </row>
    <row r="143" ht="24.75" customHeight="1">
      <c r="A143" s="166"/>
      <c r="B143" s="193"/>
      <c r="C143" s="194"/>
      <c r="D143" s="193"/>
      <c r="E143" s="194"/>
      <c r="F143" s="195"/>
      <c r="G143" s="195"/>
      <c r="H143" s="195"/>
      <c r="I143" s="194"/>
      <c r="J143" s="195"/>
      <c r="K143" s="166"/>
      <c r="L143" s="166"/>
      <c r="M143" s="166"/>
      <c r="N143" s="166"/>
      <c r="O143" s="166"/>
      <c r="P143" s="166"/>
      <c r="Q143" s="166"/>
      <c r="R143" s="166"/>
      <c r="S143" s="166"/>
      <c r="T143" s="166"/>
      <c r="U143" s="166"/>
    </row>
    <row r="144" ht="24.75" customHeight="1">
      <c r="A144" s="166"/>
      <c r="B144" s="193"/>
      <c r="C144" s="194"/>
      <c r="D144" s="193"/>
      <c r="E144" s="194"/>
      <c r="F144" s="195"/>
      <c r="G144" s="195"/>
      <c r="H144" s="195"/>
      <c r="I144" s="194"/>
      <c r="J144" s="195"/>
      <c r="K144" s="166"/>
      <c r="L144" s="166"/>
      <c r="M144" s="166"/>
      <c r="N144" s="166"/>
      <c r="O144" s="166"/>
      <c r="P144" s="166"/>
      <c r="Q144" s="166"/>
      <c r="R144" s="166"/>
      <c r="S144" s="166"/>
      <c r="T144" s="166"/>
      <c r="U144" s="166"/>
    </row>
    <row r="145" ht="24.75" customHeight="1">
      <c r="A145" s="166"/>
      <c r="B145" s="193"/>
      <c r="C145" s="194"/>
      <c r="D145" s="193"/>
      <c r="E145" s="194"/>
      <c r="F145" s="195"/>
      <c r="G145" s="195"/>
      <c r="H145" s="195"/>
      <c r="I145" s="194"/>
      <c r="J145" s="195"/>
      <c r="K145" s="166"/>
      <c r="L145" s="166"/>
      <c r="M145" s="166"/>
      <c r="N145" s="166"/>
      <c r="O145" s="166"/>
      <c r="P145" s="166"/>
      <c r="Q145" s="166"/>
      <c r="R145" s="166"/>
      <c r="S145" s="166"/>
      <c r="T145" s="166"/>
      <c r="U145" s="166"/>
    </row>
    <row r="146" ht="24.75" customHeight="1">
      <c r="A146" s="166"/>
      <c r="B146" s="193"/>
      <c r="C146" s="194"/>
      <c r="D146" s="193"/>
      <c r="E146" s="194"/>
      <c r="F146" s="195"/>
      <c r="G146" s="195"/>
      <c r="H146" s="195"/>
      <c r="I146" s="194"/>
      <c r="J146" s="195"/>
      <c r="K146" s="166"/>
      <c r="L146" s="166"/>
      <c r="M146" s="166"/>
      <c r="N146" s="166"/>
      <c r="O146" s="166"/>
      <c r="P146" s="166"/>
      <c r="Q146" s="166"/>
      <c r="R146" s="166"/>
      <c r="S146" s="166"/>
      <c r="T146" s="166"/>
      <c r="U146" s="166"/>
    </row>
    <row r="147" ht="24.75" customHeight="1">
      <c r="A147" s="166"/>
      <c r="B147" s="193"/>
      <c r="C147" s="194"/>
      <c r="D147" s="193"/>
      <c r="E147" s="194"/>
      <c r="F147" s="195"/>
      <c r="G147" s="195"/>
      <c r="H147" s="195"/>
      <c r="I147" s="194"/>
      <c r="J147" s="195"/>
      <c r="K147" s="166"/>
      <c r="L147" s="166"/>
      <c r="M147" s="166"/>
      <c r="N147" s="166"/>
      <c r="O147" s="166"/>
      <c r="P147" s="166"/>
      <c r="Q147" s="166"/>
      <c r="R147" s="166"/>
      <c r="S147" s="166"/>
      <c r="T147" s="166"/>
      <c r="U147" s="166"/>
    </row>
    <row r="148" ht="24.75" customHeight="1">
      <c r="A148" s="166"/>
      <c r="B148" s="193"/>
      <c r="C148" s="194"/>
      <c r="D148" s="193"/>
      <c r="E148" s="194"/>
      <c r="F148" s="195"/>
      <c r="G148" s="195"/>
      <c r="H148" s="195"/>
      <c r="I148" s="194"/>
      <c r="J148" s="195"/>
      <c r="K148" s="166"/>
      <c r="L148" s="166"/>
      <c r="M148" s="166"/>
      <c r="N148" s="166"/>
      <c r="O148" s="166"/>
      <c r="P148" s="166"/>
      <c r="Q148" s="166"/>
      <c r="R148" s="166"/>
      <c r="S148" s="166"/>
      <c r="T148" s="166"/>
      <c r="U148" s="166"/>
    </row>
    <row r="149" ht="24.75" customHeight="1">
      <c r="A149" s="166"/>
      <c r="B149" s="193"/>
      <c r="C149" s="194"/>
      <c r="D149" s="193"/>
      <c r="E149" s="194"/>
      <c r="F149" s="195"/>
      <c r="G149" s="195"/>
      <c r="H149" s="195"/>
      <c r="I149" s="194"/>
      <c r="J149" s="195"/>
      <c r="K149" s="166"/>
      <c r="L149" s="166"/>
      <c r="M149" s="166"/>
      <c r="N149" s="166"/>
      <c r="O149" s="166"/>
      <c r="P149" s="166"/>
      <c r="Q149" s="166"/>
      <c r="R149" s="166"/>
      <c r="S149" s="166"/>
      <c r="T149" s="166"/>
      <c r="U149" s="166"/>
    </row>
    <row r="150" ht="24.75" customHeight="1">
      <c r="A150" s="166"/>
      <c r="B150" s="193"/>
      <c r="C150" s="194"/>
      <c r="D150" s="193"/>
      <c r="E150" s="194"/>
      <c r="F150" s="195"/>
      <c r="G150" s="195"/>
      <c r="H150" s="195"/>
      <c r="I150" s="194"/>
      <c r="J150" s="195"/>
      <c r="K150" s="166"/>
      <c r="L150" s="166"/>
      <c r="M150" s="166"/>
      <c r="N150" s="166"/>
      <c r="O150" s="166"/>
      <c r="P150" s="166"/>
      <c r="Q150" s="166"/>
      <c r="R150" s="166"/>
      <c r="S150" s="166"/>
      <c r="T150" s="166"/>
      <c r="U150" s="166"/>
    </row>
    <row r="151" ht="24.75" customHeight="1">
      <c r="A151" s="166"/>
      <c r="B151" s="193"/>
      <c r="C151" s="194"/>
      <c r="D151" s="193"/>
      <c r="E151" s="194"/>
      <c r="F151" s="195"/>
      <c r="G151" s="195"/>
      <c r="H151" s="195"/>
      <c r="I151" s="194"/>
      <c r="J151" s="195"/>
      <c r="K151" s="166"/>
      <c r="L151" s="166"/>
      <c r="M151" s="166"/>
      <c r="N151" s="166"/>
      <c r="O151" s="166"/>
      <c r="P151" s="166"/>
      <c r="Q151" s="166"/>
      <c r="R151" s="166"/>
      <c r="S151" s="166"/>
      <c r="T151" s="166"/>
      <c r="U151" s="166"/>
    </row>
    <row r="152" ht="24.75" customHeight="1">
      <c r="A152" s="166"/>
      <c r="B152" s="193"/>
      <c r="C152" s="194"/>
      <c r="D152" s="193"/>
      <c r="E152" s="194"/>
      <c r="F152" s="195"/>
      <c r="G152" s="195"/>
      <c r="H152" s="195"/>
      <c r="I152" s="194"/>
      <c r="J152" s="195"/>
      <c r="K152" s="166"/>
      <c r="L152" s="166"/>
      <c r="M152" s="166"/>
      <c r="N152" s="166"/>
      <c r="O152" s="166"/>
      <c r="P152" s="166"/>
      <c r="Q152" s="166"/>
      <c r="R152" s="166"/>
      <c r="S152" s="166"/>
      <c r="T152" s="166"/>
      <c r="U152" s="166"/>
    </row>
    <row r="153" ht="24.75" customHeight="1">
      <c r="A153" s="166"/>
      <c r="B153" s="193"/>
      <c r="C153" s="194"/>
      <c r="D153" s="193"/>
      <c r="E153" s="194"/>
      <c r="F153" s="195"/>
      <c r="G153" s="195"/>
      <c r="H153" s="195"/>
      <c r="I153" s="194"/>
      <c r="J153" s="195"/>
      <c r="K153" s="166"/>
      <c r="L153" s="166"/>
      <c r="M153" s="166"/>
      <c r="N153" s="166"/>
      <c r="O153" s="166"/>
      <c r="P153" s="166"/>
      <c r="Q153" s="166"/>
      <c r="R153" s="166"/>
      <c r="S153" s="166"/>
      <c r="T153" s="166"/>
      <c r="U153" s="166"/>
    </row>
    <row r="154" ht="24.75" customHeight="1">
      <c r="A154" s="166"/>
      <c r="B154" s="193"/>
      <c r="C154" s="194"/>
      <c r="D154" s="193"/>
      <c r="E154" s="194"/>
      <c r="F154" s="195"/>
      <c r="G154" s="195"/>
      <c r="H154" s="195"/>
      <c r="I154" s="194"/>
      <c r="J154" s="195"/>
      <c r="K154" s="166"/>
      <c r="L154" s="166"/>
      <c r="M154" s="166"/>
      <c r="N154" s="166"/>
      <c r="O154" s="166"/>
      <c r="P154" s="166"/>
      <c r="Q154" s="166"/>
      <c r="R154" s="166"/>
      <c r="S154" s="166"/>
      <c r="T154" s="166"/>
      <c r="U154" s="166"/>
    </row>
    <row r="155" ht="24.75" customHeight="1">
      <c r="A155" s="166"/>
      <c r="B155" s="193"/>
      <c r="C155" s="194"/>
      <c r="D155" s="193"/>
      <c r="E155" s="194"/>
      <c r="F155" s="195"/>
      <c r="G155" s="195"/>
      <c r="H155" s="195"/>
      <c r="I155" s="194"/>
      <c r="J155" s="195"/>
      <c r="K155" s="166"/>
      <c r="L155" s="166"/>
      <c r="M155" s="166"/>
      <c r="N155" s="166"/>
      <c r="O155" s="166"/>
      <c r="P155" s="166"/>
      <c r="Q155" s="166"/>
      <c r="R155" s="166"/>
      <c r="S155" s="166"/>
      <c r="T155" s="166"/>
      <c r="U155" s="166"/>
    </row>
    <row r="156" ht="24.75" customHeight="1">
      <c r="A156" s="166"/>
      <c r="B156" s="193"/>
      <c r="C156" s="194"/>
      <c r="D156" s="193"/>
      <c r="E156" s="194"/>
      <c r="F156" s="195"/>
      <c r="G156" s="195"/>
      <c r="H156" s="195"/>
      <c r="I156" s="194"/>
      <c r="J156" s="195"/>
      <c r="K156" s="166"/>
      <c r="L156" s="166"/>
      <c r="M156" s="166"/>
      <c r="N156" s="166"/>
      <c r="O156" s="166"/>
      <c r="P156" s="166"/>
      <c r="Q156" s="166"/>
      <c r="R156" s="166"/>
      <c r="S156" s="166"/>
      <c r="T156" s="166"/>
      <c r="U156" s="166"/>
    </row>
    <row r="157" ht="24.75" customHeight="1">
      <c r="A157" s="166"/>
      <c r="B157" s="193"/>
      <c r="C157" s="194"/>
      <c r="D157" s="193"/>
      <c r="E157" s="194"/>
      <c r="F157" s="195"/>
      <c r="G157" s="195"/>
      <c r="H157" s="195"/>
      <c r="I157" s="194"/>
      <c r="J157" s="195"/>
      <c r="K157" s="166"/>
      <c r="L157" s="166"/>
      <c r="M157" s="166"/>
      <c r="N157" s="166"/>
      <c r="O157" s="166"/>
      <c r="P157" s="166"/>
      <c r="Q157" s="166"/>
      <c r="R157" s="166"/>
      <c r="S157" s="166"/>
      <c r="T157" s="166"/>
      <c r="U157" s="166"/>
    </row>
    <row r="158" ht="24.75" customHeight="1">
      <c r="A158" s="166"/>
      <c r="B158" s="193"/>
      <c r="C158" s="194"/>
      <c r="D158" s="193"/>
      <c r="E158" s="194"/>
      <c r="F158" s="195"/>
      <c r="G158" s="195"/>
      <c r="H158" s="195"/>
      <c r="I158" s="194"/>
      <c r="J158" s="195"/>
      <c r="K158" s="166"/>
      <c r="L158" s="166"/>
      <c r="M158" s="166"/>
      <c r="N158" s="166"/>
      <c r="O158" s="166"/>
      <c r="P158" s="166"/>
      <c r="Q158" s="166"/>
      <c r="R158" s="166"/>
      <c r="S158" s="166"/>
      <c r="T158" s="166"/>
      <c r="U158" s="166"/>
    </row>
    <row r="159" ht="24.75" customHeight="1">
      <c r="A159" s="166"/>
      <c r="B159" s="193"/>
      <c r="C159" s="194"/>
      <c r="D159" s="193"/>
      <c r="E159" s="194"/>
      <c r="F159" s="195"/>
      <c r="G159" s="195"/>
      <c r="H159" s="195"/>
      <c r="I159" s="194"/>
      <c r="J159" s="195"/>
      <c r="K159" s="166"/>
      <c r="L159" s="166"/>
      <c r="M159" s="166"/>
      <c r="N159" s="166"/>
      <c r="O159" s="166"/>
      <c r="P159" s="166"/>
      <c r="Q159" s="166"/>
      <c r="R159" s="166"/>
      <c r="S159" s="166"/>
      <c r="T159" s="166"/>
      <c r="U159" s="166"/>
    </row>
    <row r="160" ht="24.75" customHeight="1">
      <c r="A160" s="166"/>
      <c r="B160" s="193"/>
      <c r="C160" s="194"/>
      <c r="D160" s="193"/>
      <c r="E160" s="194"/>
      <c r="F160" s="195"/>
      <c r="G160" s="195"/>
      <c r="H160" s="195"/>
      <c r="I160" s="194"/>
      <c r="J160" s="195"/>
      <c r="K160" s="166"/>
      <c r="L160" s="166"/>
      <c r="M160" s="166"/>
      <c r="N160" s="166"/>
      <c r="O160" s="166"/>
      <c r="P160" s="166"/>
      <c r="Q160" s="166"/>
      <c r="R160" s="166"/>
      <c r="S160" s="166"/>
      <c r="T160" s="166"/>
      <c r="U160" s="166"/>
    </row>
    <row r="161" ht="24.75" customHeight="1">
      <c r="A161" s="166"/>
      <c r="B161" s="193"/>
      <c r="C161" s="194"/>
      <c r="D161" s="193"/>
      <c r="E161" s="194"/>
      <c r="F161" s="195"/>
      <c r="G161" s="195"/>
      <c r="H161" s="195"/>
      <c r="I161" s="194"/>
      <c r="J161" s="195"/>
      <c r="K161" s="166"/>
      <c r="L161" s="166"/>
      <c r="M161" s="166"/>
      <c r="N161" s="166"/>
      <c r="O161" s="166"/>
      <c r="P161" s="166"/>
      <c r="Q161" s="166"/>
      <c r="R161" s="166"/>
      <c r="S161" s="166"/>
      <c r="T161" s="166"/>
      <c r="U161" s="166"/>
    </row>
    <row r="162" ht="24.75" customHeight="1">
      <c r="A162" s="166"/>
      <c r="B162" s="193"/>
      <c r="C162" s="194"/>
      <c r="D162" s="193"/>
      <c r="E162" s="194"/>
      <c r="F162" s="195"/>
      <c r="G162" s="195"/>
      <c r="H162" s="195"/>
      <c r="I162" s="194"/>
      <c r="J162" s="195"/>
      <c r="K162" s="166"/>
      <c r="L162" s="166"/>
      <c r="M162" s="166"/>
      <c r="N162" s="166"/>
      <c r="O162" s="166"/>
      <c r="P162" s="166"/>
      <c r="Q162" s="166"/>
      <c r="R162" s="166"/>
      <c r="S162" s="166"/>
      <c r="T162" s="166"/>
      <c r="U162" s="166"/>
    </row>
    <row r="163" ht="24.75" customHeight="1">
      <c r="A163" s="166"/>
      <c r="B163" s="193"/>
      <c r="C163" s="194"/>
      <c r="D163" s="193"/>
      <c r="E163" s="194"/>
      <c r="F163" s="195"/>
      <c r="G163" s="195"/>
      <c r="H163" s="195"/>
      <c r="I163" s="194"/>
      <c r="J163" s="195"/>
      <c r="K163" s="166"/>
      <c r="L163" s="166"/>
      <c r="M163" s="166"/>
      <c r="N163" s="166"/>
      <c r="O163" s="166"/>
      <c r="P163" s="166"/>
      <c r="Q163" s="166"/>
      <c r="R163" s="166"/>
      <c r="S163" s="166"/>
      <c r="T163" s="166"/>
      <c r="U163" s="166"/>
    </row>
    <row r="164" ht="24.75" customHeight="1">
      <c r="A164" s="166"/>
      <c r="B164" s="193"/>
      <c r="C164" s="194"/>
      <c r="D164" s="193"/>
      <c r="E164" s="194"/>
      <c r="F164" s="195"/>
      <c r="G164" s="195"/>
      <c r="H164" s="195"/>
      <c r="I164" s="194"/>
      <c r="J164" s="195"/>
      <c r="K164" s="166"/>
      <c r="L164" s="166"/>
      <c r="M164" s="166"/>
      <c r="N164" s="166"/>
      <c r="O164" s="166"/>
      <c r="P164" s="166"/>
      <c r="Q164" s="166"/>
      <c r="R164" s="166"/>
      <c r="S164" s="166"/>
      <c r="T164" s="166"/>
      <c r="U164" s="166"/>
    </row>
    <row r="165" ht="24.75" customHeight="1">
      <c r="A165" s="166"/>
      <c r="B165" s="193"/>
      <c r="C165" s="194"/>
      <c r="D165" s="193"/>
      <c r="E165" s="194"/>
      <c r="F165" s="195"/>
      <c r="G165" s="195"/>
      <c r="H165" s="195"/>
      <c r="I165" s="194"/>
      <c r="J165" s="195"/>
      <c r="K165" s="166"/>
      <c r="L165" s="166"/>
      <c r="M165" s="166"/>
      <c r="N165" s="166"/>
      <c r="O165" s="166"/>
      <c r="P165" s="166"/>
      <c r="Q165" s="166"/>
      <c r="R165" s="166"/>
      <c r="S165" s="166"/>
      <c r="T165" s="166"/>
      <c r="U165" s="166"/>
    </row>
    <row r="166" ht="24.75" customHeight="1">
      <c r="A166" s="166"/>
      <c r="B166" s="193"/>
      <c r="C166" s="194"/>
      <c r="D166" s="193"/>
      <c r="E166" s="194"/>
      <c r="F166" s="195"/>
      <c r="G166" s="195"/>
      <c r="H166" s="195"/>
      <c r="I166" s="194"/>
      <c r="J166" s="195"/>
      <c r="K166" s="166"/>
      <c r="L166" s="166"/>
      <c r="M166" s="166"/>
      <c r="N166" s="166"/>
      <c r="O166" s="166"/>
      <c r="P166" s="166"/>
      <c r="Q166" s="166"/>
      <c r="R166" s="166"/>
      <c r="S166" s="166"/>
      <c r="T166" s="166"/>
      <c r="U166" s="166"/>
    </row>
    <row r="167" ht="24.75" customHeight="1">
      <c r="A167" s="166"/>
      <c r="B167" s="193"/>
      <c r="C167" s="194"/>
      <c r="D167" s="193"/>
      <c r="E167" s="194"/>
      <c r="F167" s="195"/>
      <c r="G167" s="195"/>
      <c r="H167" s="195"/>
      <c r="I167" s="194"/>
      <c r="J167" s="195"/>
      <c r="K167" s="166"/>
      <c r="L167" s="166"/>
      <c r="M167" s="166"/>
      <c r="N167" s="166"/>
      <c r="O167" s="166"/>
      <c r="P167" s="166"/>
      <c r="Q167" s="166"/>
      <c r="R167" s="166"/>
      <c r="S167" s="166"/>
      <c r="T167" s="166"/>
      <c r="U167" s="166"/>
    </row>
    <row r="168" ht="24.75" customHeight="1">
      <c r="A168" s="166"/>
      <c r="B168" s="193"/>
      <c r="C168" s="194"/>
      <c r="D168" s="193"/>
      <c r="E168" s="194"/>
      <c r="F168" s="195"/>
      <c r="G168" s="195"/>
      <c r="H168" s="195"/>
      <c r="I168" s="194"/>
      <c r="J168" s="195"/>
      <c r="K168" s="166"/>
      <c r="L168" s="166"/>
      <c r="M168" s="166"/>
      <c r="N168" s="166"/>
      <c r="O168" s="166"/>
      <c r="P168" s="166"/>
      <c r="Q168" s="166"/>
      <c r="R168" s="166"/>
      <c r="S168" s="166"/>
      <c r="T168" s="166"/>
      <c r="U168" s="166"/>
    </row>
    <row r="169" ht="24.75" customHeight="1">
      <c r="A169" s="166"/>
      <c r="B169" s="193"/>
      <c r="C169" s="194"/>
      <c r="D169" s="193"/>
      <c r="E169" s="194"/>
      <c r="F169" s="195"/>
      <c r="G169" s="195"/>
      <c r="H169" s="195"/>
      <c r="I169" s="194"/>
      <c r="J169" s="195"/>
      <c r="K169" s="166"/>
      <c r="L169" s="166"/>
      <c r="M169" s="166"/>
      <c r="N169" s="166"/>
      <c r="O169" s="166"/>
      <c r="P169" s="166"/>
      <c r="Q169" s="166"/>
      <c r="R169" s="166"/>
      <c r="S169" s="166"/>
      <c r="T169" s="166"/>
      <c r="U169" s="166"/>
    </row>
    <row r="170" ht="24.75" customHeight="1">
      <c r="A170" s="166"/>
      <c r="B170" s="193"/>
      <c r="C170" s="194"/>
      <c r="D170" s="193"/>
      <c r="E170" s="194"/>
      <c r="F170" s="195"/>
      <c r="G170" s="195"/>
      <c r="H170" s="195"/>
      <c r="I170" s="194"/>
      <c r="J170" s="195"/>
      <c r="K170" s="166"/>
      <c r="L170" s="166"/>
      <c r="M170" s="166"/>
      <c r="N170" s="166"/>
      <c r="O170" s="166"/>
      <c r="P170" s="166"/>
      <c r="Q170" s="166"/>
      <c r="R170" s="166"/>
      <c r="S170" s="166"/>
      <c r="T170" s="166"/>
      <c r="U170" s="166"/>
    </row>
    <row r="171" ht="24.75" customHeight="1">
      <c r="A171" s="166"/>
      <c r="B171" s="193"/>
      <c r="C171" s="194"/>
      <c r="D171" s="193"/>
      <c r="E171" s="194"/>
      <c r="F171" s="195"/>
      <c r="G171" s="195"/>
      <c r="H171" s="195"/>
      <c r="I171" s="194"/>
      <c r="J171" s="195"/>
      <c r="K171" s="166"/>
      <c r="L171" s="166"/>
      <c r="M171" s="166"/>
      <c r="N171" s="166"/>
      <c r="O171" s="166"/>
      <c r="P171" s="166"/>
      <c r="Q171" s="166"/>
      <c r="R171" s="166"/>
      <c r="S171" s="166"/>
      <c r="T171" s="166"/>
      <c r="U171" s="166"/>
    </row>
    <row r="172" ht="24.75" customHeight="1">
      <c r="A172" s="166"/>
      <c r="B172" s="193"/>
      <c r="C172" s="194"/>
      <c r="D172" s="193"/>
      <c r="E172" s="194"/>
      <c r="F172" s="195"/>
      <c r="G172" s="195"/>
      <c r="H172" s="195"/>
      <c r="I172" s="194"/>
      <c r="J172" s="195"/>
      <c r="K172" s="166"/>
      <c r="L172" s="166"/>
      <c r="M172" s="166"/>
      <c r="N172" s="166"/>
      <c r="O172" s="166"/>
      <c r="P172" s="166"/>
      <c r="Q172" s="166"/>
      <c r="R172" s="166"/>
      <c r="S172" s="166"/>
      <c r="T172" s="166"/>
      <c r="U172" s="166"/>
    </row>
    <row r="173" ht="24.75" customHeight="1">
      <c r="A173" s="166"/>
      <c r="B173" s="193"/>
      <c r="C173" s="194"/>
      <c r="D173" s="193"/>
      <c r="E173" s="194"/>
      <c r="F173" s="195"/>
      <c r="G173" s="195"/>
      <c r="H173" s="195"/>
      <c r="I173" s="194"/>
      <c r="J173" s="195"/>
      <c r="K173" s="166"/>
      <c r="L173" s="166"/>
      <c r="M173" s="166"/>
      <c r="N173" s="166"/>
      <c r="O173" s="166"/>
      <c r="P173" s="166"/>
      <c r="Q173" s="166"/>
      <c r="R173" s="166"/>
      <c r="S173" s="166"/>
      <c r="T173" s="166"/>
      <c r="U173" s="166"/>
    </row>
    <row r="174" ht="24.75" customHeight="1">
      <c r="A174" s="166"/>
      <c r="B174" s="193"/>
      <c r="C174" s="194"/>
      <c r="D174" s="193"/>
      <c r="E174" s="194"/>
      <c r="F174" s="195"/>
      <c r="G174" s="195"/>
      <c r="H174" s="195"/>
      <c r="I174" s="194"/>
      <c r="J174" s="195"/>
      <c r="K174" s="166"/>
      <c r="L174" s="166"/>
      <c r="M174" s="166"/>
      <c r="N174" s="166"/>
      <c r="O174" s="166"/>
      <c r="P174" s="166"/>
      <c r="Q174" s="166"/>
      <c r="R174" s="166"/>
      <c r="S174" s="166"/>
      <c r="T174" s="166"/>
      <c r="U174" s="166"/>
    </row>
    <row r="175" ht="24.75" customHeight="1">
      <c r="A175" s="166"/>
      <c r="B175" s="193"/>
      <c r="C175" s="194"/>
      <c r="D175" s="193"/>
      <c r="E175" s="194"/>
      <c r="F175" s="195"/>
      <c r="G175" s="195"/>
      <c r="H175" s="195"/>
      <c r="I175" s="194"/>
      <c r="J175" s="195"/>
      <c r="K175" s="166"/>
      <c r="L175" s="166"/>
      <c r="M175" s="166"/>
      <c r="N175" s="166"/>
      <c r="O175" s="166"/>
      <c r="P175" s="166"/>
      <c r="Q175" s="166"/>
      <c r="R175" s="166"/>
      <c r="S175" s="166"/>
      <c r="T175" s="166"/>
      <c r="U175" s="166"/>
    </row>
    <row r="176" ht="24.75" customHeight="1">
      <c r="A176" s="166"/>
      <c r="B176" s="193"/>
      <c r="C176" s="194"/>
      <c r="D176" s="193"/>
      <c r="E176" s="194"/>
      <c r="F176" s="195"/>
      <c r="G176" s="195"/>
      <c r="H176" s="195"/>
      <c r="I176" s="194"/>
      <c r="J176" s="195"/>
      <c r="K176" s="166"/>
      <c r="L176" s="166"/>
      <c r="M176" s="166"/>
      <c r="N176" s="166"/>
      <c r="O176" s="166"/>
      <c r="P176" s="166"/>
      <c r="Q176" s="166"/>
      <c r="R176" s="166"/>
      <c r="S176" s="166"/>
      <c r="T176" s="166"/>
      <c r="U176" s="166"/>
    </row>
    <row r="177" ht="24.75" customHeight="1">
      <c r="A177" s="166"/>
      <c r="B177" s="193"/>
      <c r="C177" s="194"/>
      <c r="D177" s="193"/>
      <c r="E177" s="194"/>
      <c r="F177" s="195"/>
      <c r="G177" s="195"/>
      <c r="H177" s="195"/>
      <c r="I177" s="194"/>
      <c r="J177" s="195"/>
      <c r="K177" s="166"/>
      <c r="L177" s="166"/>
      <c r="M177" s="166"/>
      <c r="N177" s="166"/>
      <c r="O177" s="166"/>
      <c r="P177" s="166"/>
      <c r="Q177" s="166"/>
      <c r="R177" s="166"/>
      <c r="S177" s="166"/>
      <c r="T177" s="166"/>
      <c r="U177" s="166"/>
    </row>
    <row r="178" ht="24.75" customHeight="1">
      <c r="A178" s="166"/>
      <c r="B178" s="193"/>
      <c r="C178" s="194"/>
      <c r="D178" s="193"/>
      <c r="E178" s="194"/>
      <c r="F178" s="195"/>
      <c r="G178" s="195"/>
      <c r="H178" s="195"/>
      <c r="I178" s="194"/>
      <c r="J178" s="195"/>
      <c r="K178" s="166"/>
      <c r="L178" s="166"/>
      <c r="M178" s="166"/>
      <c r="N178" s="166"/>
      <c r="O178" s="166"/>
      <c r="P178" s="166"/>
      <c r="Q178" s="166"/>
      <c r="R178" s="166"/>
      <c r="S178" s="166"/>
      <c r="T178" s="166"/>
      <c r="U178" s="166"/>
    </row>
    <row r="179" ht="24.75" customHeight="1">
      <c r="A179" s="166"/>
      <c r="B179" s="193"/>
      <c r="C179" s="194"/>
      <c r="D179" s="193"/>
      <c r="E179" s="194"/>
      <c r="F179" s="195"/>
      <c r="G179" s="195"/>
      <c r="H179" s="195"/>
      <c r="I179" s="194"/>
      <c r="J179" s="195"/>
      <c r="K179" s="166"/>
      <c r="L179" s="166"/>
      <c r="M179" s="166"/>
      <c r="N179" s="166"/>
      <c r="O179" s="166"/>
      <c r="P179" s="166"/>
      <c r="Q179" s="166"/>
      <c r="R179" s="166"/>
      <c r="S179" s="166"/>
      <c r="T179" s="166"/>
      <c r="U179" s="166"/>
    </row>
    <row r="180" ht="24.75" customHeight="1">
      <c r="A180" s="166"/>
      <c r="B180" s="193"/>
      <c r="C180" s="194"/>
      <c r="D180" s="193"/>
      <c r="E180" s="194"/>
      <c r="F180" s="195"/>
      <c r="G180" s="195"/>
      <c r="H180" s="195"/>
      <c r="I180" s="194"/>
      <c r="J180" s="195"/>
      <c r="K180" s="166"/>
      <c r="L180" s="166"/>
      <c r="M180" s="166"/>
      <c r="N180" s="166"/>
      <c r="O180" s="166"/>
      <c r="P180" s="166"/>
      <c r="Q180" s="166"/>
      <c r="R180" s="166"/>
      <c r="S180" s="166"/>
      <c r="T180" s="166"/>
      <c r="U180" s="166"/>
    </row>
    <row r="181" ht="24.75" customHeight="1">
      <c r="A181" s="166"/>
      <c r="B181" s="193"/>
      <c r="C181" s="194"/>
      <c r="D181" s="193"/>
      <c r="E181" s="194"/>
      <c r="F181" s="195"/>
      <c r="G181" s="195"/>
      <c r="H181" s="195"/>
      <c r="I181" s="194"/>
      <c r="J181" s="195"/>
      <c r="K181" s="166"/>
      <c r="L181" s="166"/>
      <c r="M181" s="166"/>
      <c r="N181" s="166"/>
      <c r="O181" s="166"/>
      <c r="P181" s="166"/>
      <c r="Q181" s="166"/>
      <c r="R181" s="166"/>
      <c r="S181" s="166"/>
      <c r="T181" s="166"/>
      <c r="U181" s="166"/>
    </row>
    <row r="182" ht="24.75" customHeight="1">
      <c r="A182" s="166"/>
      <c r="B182" s="193"/>
      <c r="C182" s="194"/>
      <c r="D182" s="193"/>
      <c r="E182" s="194"/>
      <c r="F182" s="195"/>
      <c r="G182" s="195"/>
      <c r="H182" s="195"/>
      <c r="I182" s="194"/>
      <c r="J182" s="195"/>
      <c r="K182" s="166"/>
      <c r="L182" s="166"/>
      <c r="M182" s="166"/>
      <c r="N182" s="166"/>
      <c r="O182" s="166"/>
      <c r="P182" s="166"/>
      <c r="Q182" s="166"/>
      <c r="R182" s="166"/>
      <c r="S182" s="166"/>
      <c r="T182" s="166"/>
      <c r="U182" s="166"/>
    </row>
    <row r="183" ht="24.75" customHeight="1">
      <c r="A183" s="166"/>
      <c r="B183" s="193"/>
      <c r="C183" s="194"/>
      <c r="D183" s="193"/>
      <c r="E183" s="194"/>
      <c r="F183" s="195"/>
      <c r="G183" s="195"/>
      <c r="H183" s="195"/>
      <c r="I183" s="194"/>
      <c r="J183" s="195"/>
      <c r="K183" s="166"/>
      <c r="L183" s="166"/>
      <c r="M183" s="166"/>
      <c r="N183" s="166"/>
      <c r="O183" s="166"/>
      <c r="P183" s="166"/>
      <c r="Q183" s="166"/>
      <c r="R183" s="166"/>
      <c r="S183" s="166"/>
      <c r="T183" s="166"/>
      <c r="U183" s="166"/>
    </row>
    <row r="184" ht="24.75" customHeight="1">
      <c r="A184" s="166"/>
      <c r="B184" s="193"/>
      <c r="C184" s="194"/>
      <c r="D184" s="193"/>
      <c r="E184" s="194"/>
      <c r="F184" s="195"/>
      <c r="G184" s="195"/>
      <c r="H184" s="195"/>
      <c r="I184" s="194"/>
      <c r="J184" s="195"/>
      <c r="K184" s="166"/>
      <c r="L184" s="166"/>
      <c r="M184" s="166"/>
      <c r="N184" s="166"/>
      <c r="O184" s="166"/>
      <c r="P184" s="166"/>
      <c r="Q184" s="166"/>
      <c r="R184" s="166"/>
      <c r="S184" s="166"/>
      <c r="T184" s="166"/>
      <c r="U184" s="166"/>
    </row>
    <row r="185" ht="24.75" customHeight="1">
      <c r="A185" s="166"/>
      <c r="B185" s="193"/>
      <c r="C185" s="194"/>
      <c r="D185" s="193"/>
      <c r="E185" s="194"/>
      <c r="F185" s="195"/>
      <c r="G185" s="195"/>
      <c r="H185" s="195"/>
      <c r="I185" s="194"/>
      <c r="J185" s="195"/>
      <c r="K185" s="166"/>
      <c r="L185" s="166"/>
      <c r="M185" s="166"/>
      <c r="N185" s="166"/>
      <c r="O185" s="166"/>
      <c r="P185" s="166"/>
      <c r="Q185" s="166"/>
      <c r="R185" s="166"/>
      <c r="S185" s="166"/>
      <c r="T185" s="166"/>
      <c r="U185" s="166"/>
    </row>
    <row r="186" ht="24.75" customHeight="1">
      <c r="A186" s="166"/>
      <c r="B186" s="193"/>
      <c r="C186" s="194"/>
      <c r="D186" s="193"/>
      <c r="E186" s="194"/>
      <c r="F186" s="195"/>
      <c r="G186" s="195"/>
      <c r="H186" s="195"/>
      <c r="I186" s="194"/>
      <c r="J186" s="195"/>
      <c r="K186" s="166"/>
      <c r="L186" s="166"/>
      <c r="M186" s="166"/>
      <c r="N186" s="166"/>
      <c r="O186" s="166"/>
      <c r="P186" s="166"/>
      <c r="Q186" s="166"/>
      <c r="R186" s="166"/>
      <c r="S186" s="166"/>
      <c r="T186" s="166"/>
      <c r="U186" s="166"/>
    </row>
    <row r="187" ht="24.75" customHeight="1">
      <c r="A187" s="166"/>
      <c r="B187" s="193"/>
      <c r="C187" s="194"/>
      <c r="D187" s="193"/>
      <c r="E187" s="194"/>
      <c r="F187" s="195"/>
      <c r="G187" s="195"/>
      <c r="H187" s="195"/>
      <c r="I187" s="194"/>
      <c r="J187" s="195"/>
      <c r="K187" s="166"/>
      <c r="L187" s="166"/>
      <c r="M187" s="166"/>
      <c r="N187" s="166"/>
      <c r="O187" s="166"/>
      <c r="P187" s="166"/>
      <c r="Q187" s="166"/>
      <c r="R187" s="166"/>
      <c r="S187" s="166"/>
      <c r="T187" s="166"/>
      <c r="U187" s="166"/>
    </row>
    <row r="188" ht="24.75" customHeight="1">
      <c r="A188" s="166"/>
      <c r="B188" s="193"/>
      <c r="C188" s="194"/>
      <c r="D188" s="193"/>
      <c r="E188" s="194"/>
      <c r="F188" s="195"/>
      <c r="G188" s="195"/>
      <c r="H188" s="195"/>
      <c r="I188" s="194"/>
      <c r="J188" s="195"/>
      <c r="K188" s="166"/>
      <c r="L188" s="166"/>
      <c r="M188" s="166"/>
      <c r="N188" s="166"/>
      <c r="O188" s="166"/>
      <c r="P188" s="166"/>
      <c r="Q188" s="166"/>
      <c r="R188" s="166"/>
      <c r="S188" s="166"/>
      <c r="T188" s="166"/>
      <c r="U188" s="166"/>
    </row>
    <row r="189" ht="24.75" customHeight="1">
      <c r="A189" s="166"/>
      <c r="B189" s="193"/>
      <c r="C189" s="194"/>
      <c r="D189" s="193"/>
      <c r="E189" s="194"/>
      <c r="F189" s="195"/>
      <c r="G189" s="195"/>
      <c r="H189" s="195"/>
      <c r="I189" s="194"/>
      <c r="J189" s="195"/>
      <c r="K189" s="166"/>
      <c r="L189" s="166"/>
      <c r="M189" s="166"/>
      <c r="N189" s="166"/>
      <c r="O189" s="166"/>
      <c r="P189" s="166"/>
      <c r="Q189" s="166"/>
      <c r="R189" s="166"/>
      <c r="S189" s="166"/>
      <c r="T189" s="166"/>
      <c r="U189" s="166"/>
    </row>
    <row r="190" ht="24.75" customHeight="1">
      <c r="A190" s="166"/>
      <c r="B190" s="193"/>
      <c r="C190" s="194"/>
      <c r="D190" s="193"/>
      <c r="E190" s="194"/>
      <c r="F190" s="195"/>
      <c r="G190" s="195"/>
      <c r="H190" s="195"/>
      <c r="I190" s="194"/>
      <c r="J190" s="195"/>
      <c r="K190" s="166"/>
      <c r="L190" s="166"/>
      <c r="M190" s="166"/>
      <c r="N190" s="166"/>
      <c r="O190" s="166"/>
      <c r="P190" s="166"/>
      <c r="Q190" s="166"/>
      <c r="R190" s="166"/>
      <c r="S190" s="166"/>
      <c r="T190" s="166"/>
      <c r="U190" s="166"/>
    </row>
    <row r="191" ht="24.75" customHeight="1">
      <c r="A191" s="166"/>
      <c r="B191" s="193"/>
      <c r="C191" s="194"/>
      <c r="D191" s="193"/>
      <c r="E191" s="194"/>
      <c r="F191" s="195"/>
      <c r="G191" s="195"/>
      <c r="H191" s="195"/>
      <c r="I191" s="194"/>
      <c r="J191" s="195"/>
      <c r="K191" s="166"/>
      <c r="L191" s="166"/>
      <c r="M191" s="166"/>
      <c r="N191" s="166"/>
      <c r="O191" s="166"/>
      <c r="P191" s="166"/>
      <c r="Q191" s="166"/>
      <c r="R191" s="166"/>
      <c r="S191" s="166"/>
      <c r="T191" s="166"/>
      <c r="U191" s="166"/>
    </row>
    <row r="192" ht="24.75" customHeight="1">
      <c r="A192" s="166"/>
      <c r="B192" s="193"/>
      <c r="C192" s="194"/>
      <c r="D192" s="193"/>
      <c r="E192" s="194"/>
      <c r="F192" s="195"/>
      <c r="G192" s="195"/>
      <c r="H192" s="195"/>
      <c r="I192" s="194"/>
      <c r="J192" s="195"/>
      <c r="K192" s="166"/>
      <c r="L192" s="166"/>
      <c r="M192" s="166"/>
      <c r="N192" s="166"/>
      <c r="O192" s="166"/>
      <c r="P192" s="166"/>
      <c r="Q192" s="166"/>
      <c r="R192" s="166"/>
      <c r="S192" s="166"/>
      <c r="T192" s="166"/>
      <c r="U192" s="166"/>
    </row>
    <row r="193" ht="24.75" customHeight="1">
      <c r="A193" s="166"/>
      <c r="B193" s="193"/>
      <c r="C193" s="194"/>
      <c r="D193" s="193"/>
      <c r="E193" s="194"/>
      <c r="F193" s="195"/>
      <c r="G193" s="195"/>
      <c r="H193" s="195"/>
      <c r="I193" s="194"/>
      <c r="J193" s="195"/>
      <c r="K193" s="166"/>
      <c r="L193" s="166"/>
      <c r="M193" s="166"/>
      <c r="N193" s="166"/>
      <c r="O193" s="166"/>
      <c r="P193" s="166"/>
      <c r="Q193" s="166"/>
      <c r="R193" s="166"/>
      <c r="S193" s="166"/>
      <c r="T193" s="166"/>
      <c r="U193" s="166"/>
    </row>
    <row r="194" ht="24.75" customHeight="1">
      <c r="A194" s="166"/>
      <c r="B194" s="193"/>
      <c r="C194" s="194"/>
      <c r="D194" s="193"/>
      <c r="E194" s="194"/>
      <c r="F194" s="195"/>
      <c r="G194" s="195"/>
      <c r="H194" s="195"/>
      <c r="I194" s="194"/>
      <c r="J194" s="195"/>
      <c r="K194" s="166"/>
      <c r="L194" s="166"/>
      <c r="M194" s="166"/>
      <c r="N194" s="166"/>
      <c r="O194" s="166"/>
      <c r="P194" s="166"/>
      <c r="Q194" s="166"/>
      <c r="R194" s="166"/>
      <c r="S194" s="166"/>
      <c r="T194" s="166"/>
      <c r="U194" s="166"/>
    </row>
    <row r="195" ht="24.75" customHeight="1">
      <c r="A195" s="166"/>
      <c r="B195" s="193"/>
      <c r="C195" s="194"/>
      <c r="D195" s="193"/>
      <c r="E195" s="194"/>
      <c r="F195" s="195"/>
      <c r="G195" s="195"/>
      <c r="H195" s="195"/>
      <c r="I195" s="194"/>
      <c r="J195" s="195"/>
      <c r="K195" s="166"/>
      <c r="L195" s="166"/>
      <c r="M195" s="166"/>
      <c r="N195" s="166"/>
      <c r="O195" s="166"/>
      <c r="P195" s="166"/>
      <c r="Q195" s="166"/>
      <c r="R195" s="166"/>
      <c r="S195" s="166"/>
      <c r="T195" s="166"/>
      <c r="U195" s="166"/>
    </row>
    <row r="196" ht="24.75" customHeight="1">
      <c r="A196" s="166"/>
      <c r="B196" s="193"/>
      <c r="C196" s="194"/>
      <c r="D196" s="193"/>
      <c r="E196" s="194"/>
      <c r="F196" s="195"/>
      <c r="G196" s="195"/>
      <c r="H196" s="195"/>
      <c r="I196" s="194"/>
      <c r="J196" s="195"/>
      <c r="K196" s="166"/>
      <c r="L196" s="166"/>
      <c r="M196" s="166"/>
      <c r="N196" s="166"/>
      <c r="O196" s="166"/>
      <c r="P196" s="166"/>
      <c r="Q196" s="166"/>
      <c r="R196" s="166"/>
      <c r="S196" s="166"/>
      <c r="T196" s="166"/>
      <c r="U196" s="166"/>
    </row>
    <row r="197" ht="24.75" customHeight="1">
      <c r="A197" s="166"/>
      <c r="B197" s="193"/>
      <c r="C197" s="194"/>
      <c r="D197" s="193"/>
      <c r="E197" s="194"/>
      <c r="F197" s="195"/>
      <c r="G197" s="195"/>
      <c r="H197" s="195"/>
      <c r="I197" s="194"/>
      <c r="J197" s="195"/>
      <c r="K197" s="166"/>
      <c r="L197" s="166"/>
      <c r="M197" s="166"/>
      <c r="N197" s="166"/>
      <c r="O197" s="166"/>
      <c r="P197" s="166"/>
      <c r="Q197" s="166"/>
      <c r="R197" s="166"/>
      <c r="S197" s="166"/>
      <c r="T197" s="166"/>
      <c r="U197" s="166"/>
    </row>
    <row r="198" ht="24.75" customHeight="1">
      <c r="A198" s="166"/>
      <c r="B198" s="193"/>
      <c r="C198" s="194"/>
      <c r="D198" s="193"/>
      <c r="E198" s="194"/>
      <c r="F198" s="195"/>
      <c r="G198" s="195"/>
      <c r="H198" s="195"/>
      <c r="I198" s="194"/>
      <c r="J198" s="195"/>
      <c r="K198" s="166"/>
      <c r="L198" s="166"/>
      <c r="M198" s="166"/>
      <c r="N198" s="166"/>
      <c r="O198" s="166"/>
      <c r="P198" s="166"/>
      <c r="Q198" s="166"/>
      <c r="R198" s="166"/>
      <c r="S198" s="166"/>
      <c r="T198" s="166"/>
      <c r="U198" s="166"/>
    </row>
    <row r="199" ht="24.75" customHeight="1">
      <c r="A199" s="166"/>
      <c r="B199" s="193"/>
      <c r="C199" s="194"/>
      <c r="D199" s="193"/>
      <c r="E199" s="194"/>
      <c r="F199" s="195"/>
      <c r="G199" s="195"/>
      <c r="H199" s="195"/>
      <c r="I199" s="194"/>
      <c r="J199" s="195"/>
      <c r="K199" s="166"/>
      <c r="L199" s="166"/>
      <c r="M199" s="166"/>
      <c r="N199" s="166"/>
      <c r="O199" s="166"/>
      <c r="P199" s="166"/>
      <c r="Q199" s="166"/>
      <c r="R199" s="166"/>
      <c r="S199" s="166"/>
      <c r="T199" s="166"/>
      <c r="U199" s="166"/>
    </row>
    <row r="200" ht="24.75" customHeight="1">
      <c r="A200" s="166"/>
      <c r="B200" s="193"/>
      <c r="C200" s="194"/>
      <c r="D200" s="193"/>
      <c r="E200" s="194"/>
      <c r="F200" s="195"/>
      <c r="G200" s="195"/>
      <c r="H200" s="195"/>
      <c r="I200" s="194"/>
      <c r="J200" s="195"/>
      <c r="K200" s="166"/>
      <c r="L200" s="166"/>
      <c r="M200" s="166"/>
      <c r="N200" s="166"/>
      <c r="O200" s="166"/>
      <c r="P200" s="166"/>
      <c r="Q200" s="166"/>
      <c r="R200" s="166"/>
      <c r="S200" s="166"/>
      <c r="T200" s="166"/>
      <c r="U200" s="166"/>
    </row>
    <row r="201" ht="24.75" customHeight="1">
      <c r="A201" s="166"/>
      <c r="B201" s="193"/>
      <c r="C201" s="194"/>
      <c r="D201" s="193"/>
      <c r="E201" s="194"/>
      <c r="F201" s="195"/>
      <c r="G201" s="195"/>
      <c r="H201" s="195"/>
      <c r="I201" s="194"/>
      <c r="J201" s="195"/>
      <c r="K201" s="166"/>
      <c r="L201" s="166"/>
      <c r="M201" s="166"/>
      <c r="N201" s="166"/>
      <c r="O201" s="166"/>
      <c r="P201" s="166"/>
      <c r="Q201" s="166"/>
      <c r="R201" s="166"/>
      <c r="S201" s="166"/>
      <c r="T201" s="166"/>
      <c r="U201" s="166"/>
    </row>
    <row r="202" ht="24.75" customHeight="1">
      <c r="J202" s="196"/>
    </row>
    <row r="203" ht="24.75" customHeight="1">
      <c r="J203" s="196"/>
    </row>
    <row r="204" ht="24.75" customHeight="1">
      <c r="J204" s="196"/>
    </row>
    <row r="205" ht="24.75" customHeight="1">
      <c r="J205" s="196"/>
    </row>
    <row r="206" ht="24.75" customHeight="1">
      <c r="J206" s="196"/>
    </row>
    <row r="207" ht="24.75" customHeight="1">
      <c r="J207" s="196"/>
    </row>
    <row r="208" ht="24.75" customHeight="1">
      <c r="J208" s="196"/>
    </row>
    <row r="209" ht="24.75" customHeight="1">
      <c r="J209" s="196"/>
    </row>
    <row r="210" ht="24.75" customHeight="1">
      <c r="J210" s="196"/>
    </row>
    <row r="211" ht="24.75" customHeight="1">
      <c r="J211" s="196"/>
    </row>
    <row r="212" ht="24.75" customHeight="1">
      <c r="J212" s="196"/>
    </row>
    <row r="213" ht="24.75" customHeight="1">
      <c r="J213" s="196"/>
    </row>
    <row r="214" ht="24.75" customHeight="1">
      <c r="J214" s="196"/>
    </row>
    <row r="215" ht="24.75" customHeight="1">
      <c r="J215" s="196"/>
    </row>
    <row r="216" ht="24.75" customHeight="1">
      <c r="J216" s="196"/>
    </row>
    <row r="217" ht="24.75" customHeight="1">
      <c r="J217" s="196"/>
    </row>
    <row r="218" ht="24.75" customHeight="1">
      <c r="J218" s="196"/>
    </row>
    <row r="219" ht="24.75" customHeight="1">
      <c r="J219" s="196"/>
    </row>
    <row r="220" ht="24.75" customHeight="1">
      <c r="J220" s="196"/>
    </row>
    <row r="221" ht="24.75" customHeight="1">
      <c r="J221" s="196"/>
    </row>
    <row r="222" ht="24.75" customHeight="1">
      <c r="J222" s="196"/>
    </row>
    <row r="223" ht="24.75" customHeight="1">
      <c r="J223" s="196"/>
    </row>
    <row r="224" ht="24.75" customHeight="1">
      <c r="J224" s="196"/>
    </row>
    <row r="225" ht="24.75" customHeight="1">
      <c r="J225" s="196"/>
    </row>
    <row r="226" ht="24.75" customHeight="1">
      <c r="J226" s="196"/>
    </row>
    <row r="227" ht="24.75" customHeight="1">
      <c r="J227" s="196"/>
    </row>
    <row r="228" ht="24.75" customHeight="1">
      <c r="J228" s="196"/>
    </row>
    <row r="229" ht="24.75" customHeight="1">
      <c r="J229" s="196"/>
    </row>
    <row r="230" ht="24.75" customHeight="1">
      <c r="J230" s="196"/>
    </row>
    <row r="231" ht="24.75" customHeight="1">
      <c r="J231" s="196"/>
    </row>
    <row r="232" ht="24.75" customHeight="1">
      <c r="J232" s="196"/>
    </row>
    <row r="233" ht="24.75" customHeight="1">
      <c r="J233" s="196"/>
    </row>
    <row r="234" ht="24.75" customHeight="1">
      <c r="J234" s="196"/>
    </row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2">
    <mergeCell ref="B23:I23"/>
    <mergeCell ref="B24:I24"/>
    <mergeCell ref="B26:J26"/>
    <mergeCell ref="B33:I33"/>
    <mergeCell ref="B34:I34"/>
    <mergeCell ref="B2:J2"/>
    <mergeCell ref="B3:J3"/>
    <mergeCell ref="B4:J4"/>
    <mergeCell ref="B13:I13"/>
    <mergeCell ref="B14:I14"/>
    <mergeCell ref="B15:J15"/>
    <mergeCell ref="B16:J16"/>
  </mergeCells>
  <printOptions/>
  <pageMargins bottom="0.0" footer="0.0" header="0.0" left="0.1968503937007874" right="0.03937007874015748" top="0.11811023622047245"/>
  <pageSetup fitToHeight="0"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0.63"/>
    <col customWidth="1" min="2" max="2" width="7.13"/>
    <col customWidth="1" min="3" max="3" width="66.13"/>
    <col customWidth="1" min="4" max="4" width="15.0"/>
    <col customWidth="1" min="5" max="5" width="13.63"/>
    <col customWidth="1" min="6" max="6" width="15.75"/>
    <col customWidth="1" min="7" max="7" width="16.75"/>
    <col customWidth="1" min="8" max="8" width="19.25"/>
    <col customWidth="1" min="9" max="9" width="17.0"/>
    <col customWidth="1" min="10" max="10" width="17.75"/>
    <col customWidth="1" min="11" max="11" width="18.38"/>
    <col customWidth="1" min="12" max="12" width="18.88"/>
    <col customWidth="1" min="13" max="13" width="18.63"/>
    <col customWidth="1" min="14" max="14" width="15.38"/>
    <col customWidth="1" min="15" max="23" width="8.63"/>
  </cols>
  <sheetData>
    <row r="1" ht="4.5" customHeight="1">
      <c r="A1" s="166"/>
      <c r="B1" s="167"/>
      <c r="C1" s="166"/>
      <c r="D1" s="167"/>
      <c r="E1" s="166"/>
      <c r="F1" s="166"/>
      <c r="G1" s="166"/>
      <c r="H1" s="168"/>
      <c r="I1" s="168"/>
      <c r="J1" s="168"/>
      <c r="K1" s="166"/>
      <c r="L1" s="168"/>
      <c r="M1" s="197"/>
      <c r="N1" s="166"/>
      <c r="O1" s="166"/>
      <c r="P1" s="166"/>
      <c r="Q1" s="166"/>
      <c r="R1" s="166"/>
      <c r="S1" s="166"/>
      <c r="T1" s="166"/>
      <c r="U1" s="166"/>
      <c r="V1" s="166"/>
      <c r="W1" s="166"/>
    </row>
    <row r="2" ht="36.0" customHeight="1">
      <c r="A2" s="166"/>
      <c r="B2" s="169" t="s">
        <v>230</v>
      </c>
      <c r="C2" s="170"/>
      <c r="D2" s="170"/>
      <c r="E2" s="170"/>
      <c r="F2" s="170"/>
      <c r="G2" s="170"/>
      <c r="H2" s="170"/>
      <c r="I2" s="170"/>
      <c r="J2" s="170"/>
      <c r="K2" s="170"/>
      <c r="L2" s="171"/>
      <c r="M2" s="197"/>
      <c r="N2" s="166"/>
      <c r="O2" s="166"/>
      <c r="P2" s="166"/>
      <c r="Q2" s="166"/>
      <c r="R2" s="166"/>
      <c r="S2" s="166"/>
      <c r="T2" s="166"/>
      <c r="U2" s="166"/>
      <c r="V2" s="166"/>
      <c r="W2" s="166"/>
    </row>
    <row r="3" ht="33.0" customHeight="1">
      <c r="A3" s="166"/>
      <c r="B3" s="172" t="s">
        <v>203</v>
      </c>
      <c r="C3" s="2"/>
      <c r="D3" s="2"/>
      <c r="E3" s="2"/>
      <c r="F3" s="2"/>
      <c r="G3" s="2"/>
      <c r="H3" s="2"/>
      <c r="I3" s="2"/>
      <c r="J3" s="2"/>
      <c r="K3" s="2"/>
      <c r="L3" s="3"/>
      <c r="M3" s="197"/>
      <c r="N3" s="173"/>
      <c r="O3" s="166"/>
      <c r="P3" s="166"/>
      <c r="Q3" s="166"/>
      <c r="R3" s="166"/>
      <c r="S3" s="166"/>
      <c r="T3" s="166"/>
      <c r="U3" s="166"/>
      <c r="V3" s="166"/>
      <c r="W3" s="166"/>
    </row>
    <row r="4" ht="24.0" customHeight="1">
      <c r="A4" s="166"/>
      <c r="B4" s="198" t="s">
        <v>231</v>
      </c>
      <c r="C4" s="2"/>
      <c r="D4" s="2"/>
      <c r="E4" s="2"/>
      <c r="F4" s="2"/>
      <c r="G4" s="2"/>
      <c r="H4" s="2"/>
      <c r="I4" s="2"/>
      <c r="J4" s="2"/>
      <c r="K4" s="2"/>
      <c r="L4" s="3"/>
      <c r="M4" s="197"/>
      <c r="N4" s="166"/>
      <c r="O4" s="166"/>
      <c r="P4" s="166"/>
      <c r="Q4" s="166"/>
      <c r="R4" s="166"/>
      <c r="S4" s="166"/>
      <c r="T4" s="166"/>
      <c r="U4" s="166"/>
      <c r="V4" s="166"/>
      <c r="W4" s="166"/>
    </row>
    <row r="5" ht="29.25" customHeight="1">
      <c r="A5" s="166"/>
      <c r="B5" s="199" t="s">
        <v>204</v>
      </c>
      <c r="C5" s="199" t="s">
        <v>232</v>
      </c>
      <c r="D5" s="199" t="s">
        <v>233</v>
      </c>
      <c r="E5" s="199" t="s">
        <v>234</v>
      </c>
      <c r="F5" s="199" t="s">
        <v>235</v>
      </c>
      <c r="G5" s="199" t="s">
        <v>236</v>
      </c>
      <c r="H5" s="200" t="s">
        <v>208</v>
      </c>
      <c r="I5" s="200" t="s">
        <v>209</v>
      </c>
      <c r="J5" s="200" t="s">
        <v>208</v>
      </c>
      <c r="K5" s="199" t="s">
        <v>210</v>
      </c>
      <c r="L5" s="200" t="s">
        <v>237</v>
      </c>
      <c r="M5" s="197"/>
      <c r="N5" s="166"/>
      <c r="O5" s="166"/>
      <c r="P5" s="166"/>
      <c r="Q5" s="166"/>
      <c r="R5" s="166"/>
      <c r="S5" s="166"/>
      <c r="T5" s="166"/>
      <c r="U5" s="166"/>
      <c r="V5" s="166"/>
      <c r="W5" s="166"/>
    </row>
    <row r="6" ht="21.75" customHeight="1">
      <c r="A6" s="166"/>
      <c r="B6" s="201" t="s">
        <v>238</v>
      </c>
      <c r="C6" s="202" t="s">
        <v>239</v>
      </c>
      <c r="D6" s="201" t="s">
        <v>3</v>
      </c>
      <c r="E6" s="203">
        <v>5.0</v>
      </c>
      <c r="F6" s="204" t="s">
        <v>240</v>
      </c>
      <c r="G6" s="205">
        <f t="shared" ref="G6:G14" si="1">E6*12</f>
        <v>60</v>
      </c>
      <c r="H6" s="206">
        <v>8.82</v>
      </c>
      <c r="I6" s="206">
        <v>9.5</v>
      </c>
      <c r="J6" s="206">
        <v>10.67</v>
      </c>
      <c r="K6" s="207">
        <f t="shared" ref="K6:K14" si="2">ROUND(AVERAGE(H6,I6,J6),2)</f>
        <v>9.66</v>
      </c>
      <c r="L6" s="207">
        <f t="shared" ref="L6:L14" si="3">ROUND(K6*G6,0)</f>
        <v>580</v>
      </c>
      <c r="M6" s="197"/>
      <c r="N6" s="166"/>
      <c r="O6" s="166"/>
      <c r="P6" s="166"/>
      <c r="Q6" s="166"/>
      <c r="R6" s="166"/>
      <c r="S6" s="166"/>
      <c r="T6" s="166"/>
      <c r="U6" s="166"/>
      <c r="V6" s="166"/>
      <c r="W6" s="166"/>
    </row>
    <row r="7" ht="21.75" customHeight="1">
      <c r="A7" s="166"/>
      <c r="B7" s="177">
        <v>45717.0</v>
      </c>
      <c r="C7" s="202" t="s">
        <v>241</v>
      </c>
      <c r="D7" s="201" t="s">
        <v>3</v>
      </c>
      <c r="E7" s="203">
        <v>5.0</v>
      </c>
      <c r="F7" s="204" t="s">
        <v>240</v>
      </c>
      <c r="G7" s="205">
        <f t="shared" si="1"/>
        <v>60</v>
      </c>
      <c r="H7" s="206">
        <v>3.19</v>
      </c>
      <c r="I7" s="206">
        <v>5.29</v>
      </c>
      <c r="J7" s="206">
        <v>6.47</v>
      </c>
      <c r="K7" s="207">
        <f t="shared" si="2"/>
        <v>4.98</v>
      </c>
      <c r="L7" s="207">
        <f t="shared" si="3"/>
        <v>299</v>
      </c>
      <c r="M7" s="197"/>
      <c r="N7" s="166"/>
      <c r="O7" s="166"/>
      <c r="P7" s="166"/>
      <c r="Q7" s="166"/>
      <c r="R7" s="166"/>
      <c r="S7" s="166"/>
      <c r="T7" s="166"/>
      <c r="U7" s="166"/>
      <c r="V7" s="166"/>
      <c r="W7" s="166"/>
    </row>
    <row r="8" ht="34.5" customHeight="1">
      <c r="A8" s="166"/>
      <c r="B8" s="177">
        <v>45748.0</v>
      </c>
      <c r="C8" s="202" t="s">
        <v>242</v>
      </c>
      <c r="D8" s="201" t="s">
        <v>3</v>
      </c>
      <c r="E8" s="203">
        <v>6.0</v>
      </c>
      <c r="F8" s="204" t="s">
        <v>240</v>
      </c>
      <c r="G8" s="205">
        <f t="shared" si="1"/>
        <v>72</v>
      </c>
      <c r="H8" s="206">
        <v>2.56</v>
      </c>
      <c r="I8" s="206">
        <v>2.99</v>
      </c>
      <c r="J8" s="206">
        <v>2.29</v>
      </c>
      <c r="K8" s="207">
        <f t="shared" si="2"/>
        <v>2.61</v>
      </c>
      <c r="L8" s="207">
        <f t="shared" si="3"/>
        <v>188</v>
      </c>
      <c r="M8" s="197"/>
      <c r="N8" s="166"/>
      <c r="O8" s="166"/>
      <c r="P8" s="166"/>
      <c r="Q8" s="166"/>
      <c r="R8" s="166"/>
      <c r="S8" s="166"/>
      <c r="T8" s="166"/>
      <c r="U8" s="166"/>
      <c r="V8" s="166"/>
      <c r="W8" s="166"/>
    </row>
    <row r="9" ht="21.75" customHeight="1">
      <c r="A9" s="166"/>
      <c r="B9" s="177">
        <v>45778.0</v>
      </c>
      <c r="C9" s="202" t="s">
        <v>243</v>
      </c>
      <c r="D9" s="201" t="s">
        <v>244</v>
      </c>
      <c r="E9" s="203">
        <v>4.0</v>
      </c>
      <c r="F9" s="204" t="s">
        <v>240</v>
      </c>
      <c r="G9" s="205">
        <f t="shared" si="1"/>
        <v>48</v>
      </c>
      <c r="H9" s="206">
        <v>9.42</v>
      </c>
      <c r="I9" s="206">
        <v>16.99</v>
      </c>
      <c r="J9" s="206">
        <v>8.95</v>
      </c>
      <c r="K9" s="207">
        <f t="shared" si="2"/>
        <v>11.79</v>
      </c>
      <c r="L9" s="207">
        <f t="shared" si="3"/>
        <v>566</v>
      </c>
      <c r="M9" s="197"/>
      <c r="N9" s="166"/>
      <c r="O9" s="166"/>
      <c r="P9" s="166"/>
      <c r="Q9" s="166"/>
      <c r="R9" s="166"/>
      <c r="S9" s="166"/>
      <c r="T9" s="166"/>
      <c r="U9" s="166"/>
      <c r="V9" s="166"/>
      <c r="W9" s="166"/>
    </row>
    <row r="10" ht="21.75" customHeight="1">
      <c r="A10" s="166"/>
      <c r="B10" s="177">
        <v>45809.0</v>
      </c>
      <c r="C10" s="202" t="s">
        <v>245</v>
      </c>
      <c r="D10" s="201" t="s">
        <v>3</v>
      </c>
      <c r="E10" s="203">
        <v>2.0</v>
      </c>
      <c r="F10" s="204" t="s">
        <v>240</v>
      </c>
      <c r="G10" s="205">
        <f t="shared" si="1"/>
        <v>24</v>
      </c>
      <c r="H10" s="206">
        <v>2.9</v>
      </c>
      <c r="I10" s="206">
        <v>2.4</v>
      </c>
      <c r="J10" s="206">
        <v>1.5</v>
      </c>
      <c r="K10" s="207">
        <f t="shared" si="2"/>
        <v>2.27</v>
      </c>
      <c r="L10" s="207">
        <f t="shared" si="3"/>
        <v>54</v>
      </c>
      <c r="M10" s="197"/>
      <c r="N10" s="166"/>
      <c r="O10" s="166"/>
      <c r="P10" s="166"/>
      <c r="Q10" s="166"/>
      <c r="R10" s="166"/>
      <c r="S10" s="166"/>
      <c r="T10" s="166"/>
      <c r="U10" s="166"/>
      <c r="V10" s="166"/>
      <c r="W10" s="166"/>
    </row>
    <row r="11" ht="21.75" customHeight="1">
      <c r="A11" s="166"/>
      <c r="B11" s="177">
        <v>45839.0</v>
      </c>
      <c r="C11" s="202" t="s">
        <v>246</v>
      </c>
      <c r="D11" s="201" t="s">
        <v>244</v>
      </c>
      <c r="E11" s="203">
        <v>4.0</v>
      </c>
      <c r="F11" s="204" t="s">
        <v>240</v>
      </c>
      <c r="G11" s="205">
        <f t="shared" si="1"/>
        <v>48</v>
      </c>
      <c r="H11" s="206">
        <v>3.99</v>
      </c>
      <c r="I11" s="206">
        <v>4.0</v>
      </c>
      <c r="J11" s="206">
        <v>3.7</v>
      </c>
      <c r="K11" s="207">
        <f t="shared" si="2"/>
        <v>3.9</v>
      </c>
      <c r="L11" s="207">
        <f t="shared" si="3"/>
        <v>187</v>
      </c>
      <c r="M11" s="197"/>
      <c r="N11" s="166"/>
      <c r="O11" s="166"/>
      <c r="P11" s="166"/>
      <c r="Q11" s="166"/>
      <c r="R11" s="166"/>
      <c r="S11" s="166"/>
      <c r="T11" s="166"/>
      <c r="U11" s="166"/>
      <c r="V11" s="166"/>
      <c r="W11" s="166"/>
    </row>
    <row r="12" ht="21.75" customHeight="1">
      <c r="A12" s="166"/>
      <c r="B12" s="177">
        <v>45870.0</v>
      </c>
      <c r="C12" s="202" t="s">
        <v>247</v>
      </c>
      <c r="D12" s="201" t="s">
        <v>3</v>
      </c>
      <c r="E12" s="203">
        <v>1.0</v>
      </c>
      <c r="F12" s="204" t="s">
        <v>240</v>
      </c>
      <c r="G12" s="205">
        <f t="shared" si="1"/>
        <v>12</v>
      </c>
      <c r="H12" s="206">
        <v>3.95</v>
      </c>
      <c r="I12" s="206">
        <v>6.7</v>
      </c>
      <c r="J12" s="206">
        <v>5.9</v>
      </c>
      <c r="K12" s="207">
        <f t="shared" si="2"/>
        <v>5.52</v>
      </c>
      <c r="L12" s="207">
        <f t="shared" si="3"/>
        <v>66</v>
      </c>
      <c r="M12" s="197"/>
      <c r="N12" s="166"/>
      <c r="O12" s="166"/>
      <c r="P12" s="166"/>
      <c r="Q12" s="166"/>
      <c r="R12" s="166"/>
      <c r="S12" s="166"/>
      <c r="T12" s="166"/>
      <c r="U12" s="166"/>
      <c r="V12" s="166"/>
      <c r="W12" s="166"/>
    </row>
    <row r="13" ht="21.75" customHeight="1">
      <c r="A13" s="166"/>
      <c r="B13" s="201" t="s">
        <v>248</v>
      </c>
      <c r="C13" s="202" t="s">
        <v>249</v>
      </c>
      <c r="D13" s="201" t="s">
        <v>3</v>
      </c>
      <c r="E13" s="203">
        <v>4.0</v>
      </c>
      <c r="F13" s="204" t="s">
        <v>240</v>
      </c>
      <c r="G13" s="205">
        <f t="shared" si="1"/>
        <v>48</v>
      </c>
      <c r="H13" s="206">
        <v>2.99</v>
      </c>
      <c r="I13" s="206">
        <v>4.0</v>
      </c>
      <c r="J13" s="206">
        <v>3.5</v>
      </c>
      <c r="K13" s="207">
        <f t="shared" si="2"/>
        <v>3.5</v>
      </c>
      <c r="L13" s="207">
        <f t="shared" si="3"/>
        <v>168</v>
      </c>
      <c r="M13" s="197"/>
      <c r="N13" s="166"/>
      <c r="O13" s="166"/>
      <c r="P13" s="166"/>
      <c r="Q13" s="166"/>
      <c r="R13" s="166"/>
      <c r="S13" s="166"/>
      <c r="T13" s="166"/>
      <c r="U13" s="166"/>
      <c r="V13" s="166"/>
      <c r="W13" s="166"/>
    </row>
    <row r="14" ht="21.75" customHeight="1">
      <c r="A14" s="166"/>
      <c r="B14" s="177">
        <v>45659.0</v>
      </c>
      <c r="C14" s="202" t="s">
        <v>250</v>
      </c>
      <c r="D14" s="201" t="s">
        <v>3</v>
      </c>
      <c r="E14" s="203">
        <v>3.0</v>
      </c>
      <c r="F14" s="204" t="s">
        <v>240</v>
      </c>
      <c r="G14" s="205">
        <f t="shared" si="1"/>
        <v>36</v>
      </c>
      <c r="H14" s="206">
        <v>11.62</v>
      </c>
      <c r="I14" s="206">
        <v>11.9</v>
      </c>
      <c r="J14" s="206">
        <v>10.99</v>
      </c>
      <c r="K14" s="207">
        <f t="shared" si="2"/>
        <v>11.5</v>
      </c>
      <c r="L14" s="207">
        <f t="shared" si="3"/>
        <v>414</v>
      </c>
      <c r="M14" s="197"/>
      <c r="N14" s="166"/>
      <c r="O14" s="166"/>
      <c r="P14" s="166"/>
      <c r="Q14" s="166"/>
      <c r="R14" s="166"/>
      <c r="S14" s="166"/>
      <c r="T14" s="166"/>
      <c r="U14" s="166"/>
      <c r="V14" s="166"/>
      <c r="W14" s="166"/>
    </row>
    <row r="15" ht="43.5" customHeight="1">
      <c r="A15" s="166"/>
      <c r="B15" s="208" t="s">
        <v>220</v>
      </c>
      <c r="C15" s="2"/>
      <c r="D15" s="2"/>
      <c r="E15" s="2"/>
      <c r="F15" s="2"/>
      <c r="G15" s="2"/>
      <c r="H15" s="2"/>
      <c r="I15" s="2"/>
      <c r="J15" s="2"/>
      <c r="K15" s="3"/>
      <c r="L15" s="184">
        <f>SUM(L6:L14)</f>
        <v>2522</v>
      </c>
      <c r="M15" s="197"/>
      <c r="N15" s="166"/>
      <c r="O15" s="166"/>
      <c r="P15" s="166"/>
      <c r="Q15" s="166"/>
      <c r="R15" s="166"/>
      <c r="S15" s="166"/>
      <c r="T15" s="166"/>
      <c r="U15" s="166"/>
      <c r="V15" s="166"/>
      <c r="W15" s="166"/>
    </row>
    <row r="16" ht="36.75" customHeight="1">
      <c r="A16" s="166"/>
      <c r="B16" s="208" t="s">
        <v>221</v>
      </c>
      <c r="C16" s="2"/>
      <c r="D16" s="2"/>
      <c r="E16" s="2"/>
      <c r="F16" s="2"/>
      <c r="G16" s="2"/>
      <c r="H16" s="2"/>
      <c r="I16" s="2"/>
      <c r="J16" s="2"/>
      <c r="K16" s="3"/>
      <c r="L16" s="184">
        <f>ROUND(L15/12,2)</f>
        <v>210.17</v>
      </c>
      <c r="M16" s="209"/>
      <c r="N16" s="210"/>
      <c r="O16" s="166"/>
      <c r="P16" s="166"/>
      <c r="Q16" s="166"/>
      <c r="R16" s="166"/>
      <c r="S16" s="166"/>
      <c r="T16" s="166"/>
      <c r="U16" s="166"/>
      <c r="V16" s="166"/>
      <c r="W16" s="166"/>
    </row>
    <row r="17" ht="41.25" customHeight="1">
      <c r="A17" s="211"/>
      <c r="B17" s="212" t="s">
        <v>251</v>
      </c>
      <c r="C17" s="2"/>
      <c r="D17" s="2"/>
      <c r="E17" s="2"/>
      <c r="F17" s="2"/>
      <c r="G17" s="2"/>
      <c r="H17" s="2"/>
      <c r="I17" s="2"/>
      <c r="J17" s="2"/>
      <c r="K17" s="3"/>
      <c r="L17" s="186">
        <f>SUM(L16/1)</f>
        <v>210.17</v>
      </c>
      <c r="M17" s="213"/>
      <c r="N17" s="214"/>
      <c r="O17" s="211"/>
      <c r="P17" s="211"/>
      <c r="Q17" s="211"/>
      <c r="R17" s="211"/>
      <c r="S17" s="211"/>
      <c r="T17" s="211"/>
      <c r="U17" s="211"/>
      <c r="V17" s="211"/>
      <c r="W17" s="211"/>
    </row>
    <row r="18" ht="41.25" customHeight="1">
      <c r="A18" s="211"/>
      <c r="B18" s="215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216"/>
      <c r="Q18" s="211"/>
      <c r="R18" s="211"/>
      <c r="S18" s="211"/>
      <c r="T18" s="211"/>
      <c r="U18" s="211"/>
      <c r="V18" s="211"/>
      <c r="W18" s="211"/>
    </row>
    <row r="19" ht="28.5" customHeight="1">
      <c r="A19" s="166"/>
      <c r="B19" s="217" t="s">
        <v>252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3"/>
      <c r="N19" s="166"/>
      <c r="O19" s="166"/>
      <c r="P19" s="166"/>
      <c r="Q19" s="166"/>
      <c r="R19" s="166"/>
      <c r="S19" s="166"/>
      <c r="T19" s="166"/>
      <c r="U19" s="166"/>
      <c r="V19" s="166"/>
      <c r="W19" s="166"/>
    </row>
    <row r="20" ht="27.75" customHeight="1">
      <c r="A20" s="166"/>
      <c r="B20" s="172" t="s">
        <v>203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3"/>
      <c r="N20" s="166"/>
      <c r="O20" s="166"/>
      <c r="P20" s="166"/>
      <c r="Q20" s="166"/>
      <c r="R20" s="166"/>
      <c r="S20" s="166"/>
      <c r="T20" s="166"/>
      <c r="U20" s="166"/>
      <c r="V20" s="166"/>
      <c r="W20" s="166"/>
    </row>
    <row r="21" ht="24.75" customHeight="1">
      <c r="A21" s="166"/>
      <c r="B21" s="198" t="s">
        <v>231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3"/>
      <c r="N21" s="166"/>
      <c r="O21" s="166"/>
      <c r="P21" s="166"/>
      <c r="Q21" s="166"/>
      <c r="R21" s="166"/>
      <c r="S21" s="166"/>
      <c r="T21" s="166"/>
      <c r="U21" s="166"/>
      <c r="V21" s="166"/>
      <c r="W21" s="166"/>
    </row>
    <row r="22" ht="39.0" customHeight="1">
      <c r="A22" s="166"/>
      <c r="B22" s="199" t="s">
        <v>204</v>
      </c>
      <c r="C22" s="199" t="s">
        <v>232</v>
      </c>
      <c r="D22" s="199" t="s">
        <v>233</v>
      </c>
      <c r="E22" s="199" t="s">
        <v>253</v>
      </c>
      <c r="F22" s="199" t="s">
        <v>234</v>
      </c>
      <c r="G22" s="199" t="s">
        <v>235</v>
      </c>
      <c r="H22" s="199" t="s">
        <v>236</v>
      </c>
      <c r="I22" s="200" t="s">
        <v>208</v>
      </c>
      <c r="J22" s="200" t="s">
        <v>209</v>
      </c>
      <c r="K22" s="200" t="s">
        <v>208</v>
      </c>
      <c r="L22" s="200" t="s">
        <v>210</v>
      </c>
      <c r="M22" s="218" t="s">
        <v>237</v>
      </c>
      <c r="N22" s="166"/>
      <c r="O22" s="166"/>
      <c r="P22" s="166"/>
      <c r="Q22" s="166"/>
      <c r="R22" s="166"/>
      <c r="S22" s="166"/>
      <c r="T22" s="166"/>
      <c r="U22" s="166"/>
      <c r="V22" s="166"/>
      <c r="W22" s="166"/>
    </row>
    <row r="23" ht="22.5" customHeight="1">
      <c r="A23" s="166"/>
      <c r="B23" s="201" t="s">
        <v>254</v>
      </c>
      <c r="C23" s="219" t="s">
        <v>255</v>
      </c>
      <c r="D23" s="201" t="s">
        <v>244</v>
      </c>
      <c r="E23" s="203"/>
      <c r="F23" s="203">
        <v>40.0</v>
      </c>
      <c r="G23" s="204" t="s">
        <v>240</v>
      </c>
      <c r="H23" s="205">
        <f t="shared" ref="H23:H28" si="4">F23*12</f>
        <v>480</v>
      </c>
      <c r="I23" s="206">
        <v>7.95</v>
      </c>
      <c r="J23" s="206">
        <v>7.29</v>
      </c>
      <c r="K23" s="206">
        <v>8.29</v>
      </c>
      <c r="L23" s="207">
        <f t="shared" ref="L23:L27" si="5">ROUND(AVERAGE(I23,J23,K23),2)</f>
        <v>7.84</v>
      </c>
      <c r="M23" s="220">
        <f t="shared" ref="M23:M28" si="6">ROUND(L23*H23,0)</f>
        <v>3763</v>
      </c>
      <c r="N23" s="166"/>
      <c r="O23" s="166"/>
      <c r="P23" s="166"/>
      <c r="Q23" s="166"/>
      <c r="R23" s="166"/>
      <c r="S23" s="166"/>
      <c r="T23" s="166"/>
      <c r="U23" s="166"/>
      <c r="V23" s="166"/>
      <c r="W23" s="166"/>
    </row>
    <row r="24" ht="15.75" customHeight="1">
      <c r="A24" s="166"/>
      <c r="B24" s="201" t="s">
        <v>238</v>
      </c>
      <c r="C24" s="219" t="s">
        <v>256</v>
      </c>
      <c r="D24" s="201" t="s">
        <v>3</v>
      </c>
      <c r="E24" s="221"/>
      <c r="F24" s="203">
        <v>5.0</v>
      </c>
      <c r="G24" s="204" t="s">
        <v>240</v>
      </c>
      <c r="H24" s="205">
        <f t="shared" si="4"/>
        <v>60</v>
      </c>
      <c r="I24" s="206">
        <v>3.95</v>
      </c>
      <c r="J24" s="206">
        <v>9.21</v>
      </c>
      <c r="K24" s="206">
        <v>4.49</v>
      </c>
      <c r="L24" s="207">
        <f t="shared" si="5"/>
        <v>5.88</v>
      </c>
      <c r="M24" s="220">
        <f t="shared" si="6"/>
        <v>353</v>
      </c>
      <c r="N24" s="166"/>
      <c r="O24" s="166"/>
      <c r="P24" s="166"/>
      <c r="Q24" s="166"/>
      <c r="R24" s="166"/>
      <c r="S24" s="166"/>
      <c r="T24" s="166"/>
      <c r="U24" s="166"/>
      <c r="V24" s="166"/>
      <c r="W24" s="166"/>
    </row>
    <row r="25" ht="87.75" customHeight="1">
      <c r="A25" s="166"/>
      <c r="B25" s="201" t="s">
        <v>257</v>
      </c>
      <c r="C25" s="222" t="s">
        <v>258</v>
      </c>
      <c r="D25" s="201" t="s">
        <v>244</v>
      </c>
      <c r="E25" s="223" t="s">
        <v>259</v>
      </c>
      <c r="F25" s="203">
        <v>90.0</v>
      </c>
      <c r="G25" s="204" t="s">
        <v>240</v>
      </c>
      <c r="H25" s="205">
        <f t="shared" si="4"/>
        <v>1080</v>
      </c>
      <c r="I25" s="206">
        <v>31.99</v>
      </c>
      <c r="J25" s="206">
        <v>51.9</v>
      </c>
      <c r="K25" s="224">
        <v>48.0</v>
      </c>
      <c r="L25" s="207">
        <f t="shared" si="5"/>
        <v>43.96</v>
      </c>
      <c r="M25" s="220">
        <f t="shared" si="6"/>
        <v>47477</v>
      </c>
      <c r="N25" s="166"/>
      <c r="O25" s="166"/>
      <c r="P25" s="166"/>
      <c r="Q25" s="166"/>
      <c r="R25" s="166"/>
      <c r="S25" s="166"/>
      <c r="T25" s="166"/>
      <c r="U25" s="166"/>
      <c r="V25" s="166"/>
      <c r="W25" s="166"/>
    </row>
    <row r="26" ht="21.0" customHeight="1">
      <c r="A26" s="166"/>
      <c r="B26" s="177">
        <v>45748.0</v>
      </c>
      <c r="C26" s="219" t="s">
        <v>260</v>
      </c>
      <c r="D26" s="201" t="s">
        <v>3</v>
      </c>
      <c r="E26" s="203"/>
      <c r="F26" s="203">
        <v>2.0</v>
      </c>
      <c r="G26" s="204" t="s">
        <v>240</v>
      </c>
      <c r="H26" s="205">
        <f t="shared" si="4"/>
        <v>24</v>
      </c>
      <c r="I26" s="206">
        <v>49.9</v>
      </c>
      <c r="J26" s="206">
        <v>43.5</v>
      </c>
      <c r="K26" s="206">
        <v>64.0</v>
      </c>
      <c r="L26" s="207">
        <f t="shared" si="5"/>
        <v>52.47</v>
      </c>
      <c r="M26" s="220">
        <f t="shared" si="6"/>
        <v>1259</v>
      </c>
      <c r="N26" s="166"/>
      <c r="O26" s="166"/>
      <c r="P26" s="166"/>
      <c r="Q26" s="166"/>
      <c r="R26" s="166"/>
      <c r="S26" s="166"/>
      <c r="T26" s="166"/>
      <c r="U26" s="166"/>
      <c r="V26" s="166"/>
      <c r="W26" s="166"/>
    </row>
    <row r="27" ht="20.25" customHeight="1">
      <c r="A27" s="166"/>
      <c r="B27" s="177">
        <v>45778.0</v>
      </c>
      <c r="C27" s="219" t="s">
        <v>261</v>
      </c>
      <c r="D27" s="201" t="s">
        <v>244</v>
      </c>
      <c r="E27" s="203"/>
      <c r="F27" s="203">
        <v>1.0</v>
      </c>
      <c r="G27" s="204" t="s">
        <v>240</v>
      </c>
      <c r="H27" s="205">
        <f t="shared" si="4"/>
        <v>12</v>
      </c>
      <c r="I27" s="206">
        <v>9.9</v>
      </c>
      <c r="J27" s="206">
        <v>8.9</v>
      </c>
      <c r="K27" s="206">
        <v>11.71</v>
      </c>
      <c r="L27" s="207">
        <f t="shared" si="5"/>
        <v>10.17</v>
      </c>
      <c r="M27" s="220">
        <f t="shared" si="6"/>
        <v>122</v>
      </c>
      <c r="N27" s="166"/>
      <c r="O27" s="166"/>
      <c r="P27" s="166"/>
      <c r="Q27" s="166"/>
      <c r="R27" s="166"/>
      <c r="S27" s="166"/>
      <c r="T27" s="166"/>
      <c r="U27" s="166"/>
      <c r="V27" s="166"/>
      <c r="W27" s="166"/>
    </row>
    <row r="28" ht="20.25" customHeight="1">
      <c r="A28" s="166"/>
      <c r="B28" s="177">
        <v>45809.0</v>
      </c>
      <c r="C28" s="219" t="s">
        <v>262</v>
      </c>
      <c r="D28" s="201" t="s">
        <v>244</v>
      </c>
      <c r="E28" s="203"/>
      <c r="F28" s="203">
        <v>1.0</v>
      </c>
      <c r="G28" s="204" t="s">
        <v>240</v>
      </c>
      <c r="H28" s="205">
        <f t="shared" si="4"/>
        <v>12</v>
      </c>
      <c r="I28" s="206">
        <v>14.5</v>
      </c>
      <c r="J28" s="206">
        <v>16.62</v>
      </c>
      <c r="K28" s="206">
        <v>0.0</v>
      </c>
      <c r="L28" s="207">
        <f>ROUND(AVERAGE(I28,J28),2)</f>
        <v>15.56</v>
      </c>
      <c r="M28" s="220">
        <f t="shared" si="6"/>
        <v>187</v>
      </c>
      <c r="N28" s="166"/>
      <c r="O28" s="166"/>
      <c r="P28" s="166"/>
      <c r="Q28" s="166"/>
      <c r="R28" s="166"/>
      <c r="S28" s="166"/>
      <c r="T28" s="166"/>
      <c r="U28" s="166"/>
      <c r="V28" s="166"/>
      <c r="W28" s="166"/>
    </row>
    <row r="29" ht="42.0" customHeight="1">
      <c r="A29" s="166"/>
      <c r="B29" s="208" t="s">
        <v>220</v>
      </c>
      <c r="C29" s="2"/>
      <c r="D29" s="2"/>
      <c r="E29" s="2"/>
      <c r="F29" s="2"/>
      <c r="G29" s="2"/>
      <c r="H29" s="2"/>
      <c r="I29" s="2"/>
      <c r="J29" s="2"/>
      <c r="K29" s="2"/>
      <c r="L29" s="3"/>
      <c r="M29" s="225">
        <f>SUM(M23:M28)</f>
        <v>53161</v>
      </c>
      <c r="N29" s="166"/>
      <c r="O29" s="166"/>
      <c r="P29" s="166"/>
      <c r="Q29" s="166"/>
      <c r="R29" s="166"/>
      <c r="S29" s="166"/>
      <c r="T29" s="166"/>
      <c r="U29" s="166"/>
      <c r="V29" s="166"/>
      <c r="W29" s="166"/>
    </row>
    <row r="30" ht="38.25" customHeight="1">
      <c r="A30" s="166"/>
      <c r="B30" s="208" t="s">
        <v>221</v>
      </c>
      <c r="C30" s="2"/>
      <c r="D30" s="2"/>
      <c r="E30" s="2"/>
      <c r="F30" s="2"/>
      <c r="G30" s="2"/>
      <c r="H30" s="2"/>
      <c r="I30" s="2"/>
      <c r="J30" s="2"/>
      <c r="K30" s="2"/>
      <c r="L30" s="3"/>
      <c r="M30" s="225">
        <f>ROUND(M29/12,2)</f>
        <v>4430.08</v>
      </c>
      <c r="N30" s="166"/>
      <c r="O30" s="166"/>
      <c r="P30" s="166"/>
      <c r="Q30" s="166"/>
      <c r="R30" s="166"/>
      <c r="S30" s="166"/>
      <c r="T30" s="166"/>
      <c r="U30" s="166"/>
      <c r="V30" s="166"/>
      <c r="W30" s="166"/>
    </row>
    <row r="31" ht="39.75" customHeight="1">
      <c r="A31" s="166"/>
      <c r="B31" s="212" t="s">
        <v>251</v>
      </c>
      <c r="C31" s="2"/>
      <c r="D31" s="2"/>
      <c r="E31" s="2"/>
      <c r="F31" s="2"/>
      <c r="G31" s="2"/>
      <c r="H31" s="2"/>
      <c r="I31" s="2"/>
      <c r="J31" s="2"/>
      <c r="K31" s="2"/>
      <c r="L31" s="3"/>
      <c r="M31" s="226">
        <f>SUM(M30/1)</f>
        <v>4430.08</v>
      </c>
      <c r="N31" s="166"/>
      <c r="O31" s="166"/>
      <c r="P31" s="166"/>
      <c r="Q31" s="166"/>
      <c r="R31" s="166"/>
      <c r="S31" s="166"/>
      <c r="T31" s="166"/>
      <c r="U31" s="166"/>
      <c r="V31" s="166"/>
      <c r="W31" s="166"/>
    </row>
    <row r="32" ht="26.25" customHeight="1">
      <c r="A32" s="166"/>
      <c r="B32" s="227" t="s">
        <v>263</v>
      </c>
      <c r="C32" s="2"/>
      <c r="D32" s="2"/>
      <c r="E32" s="2"/>
      <c r="F32" s="2"/>
      <c r="G32" s="2"/>
      <c r="H32" s="2"/>
      <c r="I32" s="2"/>
      <c r="J32" s="2"/>
      <c r="K32" s="3"/>
      <c r="L32" s="228">
        <f>M30+L16</f>
        <v>4640.25</v>
      </c>
      <c r="M32" s="3"/>
      <c r="N32" s="166"/>
      <c r="O32" s="166"/>
      <c r="P32" s="166"/>
      <c r="Q32" s="166"/>
      <c r="R32" s="166"/>
      <c r="S32" s="166"/>
      <c r="T32" s="166"/>
      <c r="U32" s="166"/>
      <c r="V32" s="166"/>
      <c r="W32" s="166"/>
    </row>
    <row r="33" ht="30.75" customHeight="1">
      <c r="A33" s="166"/>
      <c r="B33" s="227" t="s">
        <v>264</v>
      </c>
      <c r="C33" s="2"/>
      <c r="D33" s="2"/>
      <c r="E33" s="2"/>
      <c r="F33" s="2"/>
      <c r="G33" s="2"/>
      <c r="H33" s="2"/>
      <c r="I33" s="2"/>
      <c r="J33" s="2"/>
      <c r="K33" s="3"/>
      <c r="L33" s="228">
        <f>SUM(M29+L15)</f>
        <v>55683</v>
      </c>
      <c r="M33" s="3"/>
      <c r="N33" s="166"/>
      <c r="O33" s="166"/>
      <c r="P33" s="166"/>
      <c r="Q33" s="166"/>
      <c r="R33" s="166"/>
      <c r="S33" s="166"/>
      <c r="T33" s="166"/>
      <c r="U33" s="166"/>
      <c r="V33" s="166"/>
      <c r="W33" s="166"/>
    </row>
    <row r="34" ht="30.75" customHeight="1">
      <c r="A34" s="166"/>
      <c r="B34" s="227" t="s">
        <v>265</v>
      </c>
      <c r="C34" s="2"/>
      <c r="D34" s="2"/>
      <c r="E34" s="2"/>
      <c r="F34" s="2"/>
      <c r="G34" s="2"/>
      <c r="H34" s="2"/>
      <c r="I34" s="2"/>
      <c r="J34" s="2"/>
      <c r="K34" s="3"/>
      <c r="L34" s="228">
        <f>SUM(M31+L17)</f>
        <v>4640.25</v>
      </c>
      <c r="M34" s="3"/>
      <c r="N34" s="166"/>
      <c r="O34" s="166"/>
      <c r="P34" s="166"/>
      <c r="Q34" s="166"/>
      <c r="R34" s="166"/>
      <c r="S34" s="166"/>
      <c r="T34" s="166"/>
      <c r="U34" s="166"/>
      <c r="V34" s="166"/>
      <c r="W34" s="166"/>
    </row>
    <row r="35" ht="12.75" customHeight="1">
      <c r="A35" s="166"/>
      <c r="B35" s="193"/>
      <c r="C35" s="194"/>
      <c r="D35" s="193"/>
      <c r="E35" s="194"/>
      <c r="F35" s="194"/>
      <c r="G35" s="194"/>
      <c r="H35" s="195"/>
      <c r="I35" s="195"/>
      <c r="J35" s="195"/>
      <c r="K35" s="194"/>
      <c r="L35" s="195"/>
      <c r="M35" s="197"/>
      <c r="N35" s="166"/>
      <c r="O35" s="166"/>
      <c r="P35" s="166"/>
      <c r="Q35" s="166"/>
      <c r="R35" s="166"/>
      <c r="S35" s="166"/>
      <c r="T35" s="166"/>
      <c r="U35" s="166"/>
      <c r="V35" s="166"/>
      <c r="W35" s="166"/>
    </row>
    <row r="36" ht="12.75" customHeight="1">
      <c r="A36" s="166"/>
      <c r="B36" s="193"/>
      <c r="C36" s="194"/>
      <c r="D36" s="193"/>
      <c r="E36" s="194"/>
      <c r="F36" s="194"/>
      <c r="G36" s="194"/>
      <c r="H36" s="195"/>
      <c r="I36" s="195"/>
      <c r="J36" s="195"/>
      <c r="K36" s="194"/>
      <c r="L36" s="195"/>
      <c r="M36" s="197"/>
      <c r="N36" s="166"/>
      <c r="O36" s="166"/>
      <c r="P36" s="166"/>
      <c r="Q36" s="166"/>
      <c r="R36" s="166"/>
      <c r="S36" s="166"/>
      <c r="T36" s="166"/>
      <c r="U36" s="166"/>
      <c r="V36" s="166"/>
      <c r="W36" s="166"/>
    </row>
    <row r="37" ht="12.75" customHeight="1">
      <c r="A37" s="166"/>
      <c r="B37" s="193"/>
      <c r="C37" s="194"/>
      <c r="D37" s="193"/>
      <c r="E37" s="194"/>
      <c r="F37" s="194"/>
      <c r="G37" s="194"/>
      <c r="H37" s="195"/>
      <c r="I37" s="195"/>
      <c r="J37" s="195"/>
      <c r="K37" s="194"/>
      <c r="L37" s="195"/>
      <c r="M37" s="197"/>
      <c r="N37" s="166"/>
      <c r="O37" s="166"/>
      <c r="P37" s="166"/>
      <c r="Q37" s="166"/>
      <c r="R37" s="166"/>
      <c r="S37" s="166"/>
      <c r="T37" s="166"/>
      <c r="U37" s="166"/>
      <c r="V37" s="166"/>
      <c r="W37" s="166"/>
    </row>
    <row r="38" ht="12.75" customHeight="1">
      <c r="A38" s="166"/>
      <c r="B38" s="193"/>
      <c r="C38" s="194"/>
      <c r="D38" s="193"/>
      <c r="E38" s="194"/>
      <c r="F38" s="194"/>
      <c r="G38" s="194"/>
      <c r="H38" s="195"/>
      <c r="I38" s="195"/>
      <c r="J38" s="195"/>
      <c r="K38" s="194"/>
      <c r="L38" s="195"/>
      <c r="M38" s="197"/>
      <c r="N38" s="166"/>
      <c r="O38" s="166"/>
      <c r="P38" s="166"/>
      <c r="Q38" s="166"/>
      <c r="R38" s="166"/>
      <c r="S38" s="166"/>
      <c r="T38" s="166"/>
      <c r="U38" s="166"/>
      <c r="V38" s="166"/>
      <c r="W38" s="166"/>
    </row>
    <row r="39" ht="12.75" customHeight="1">
      <c r="A39" s="166"/>
      <c r="B39" s="193"/>
      <c r="C39" s="194"/>
      <c r="D39" s="193"/>
      <c r="E39" s="194"/>
      <c r="F39" s="194"/>
      <c r="G39" s="194"/>
      <c r="H39" s="195"/>
      <c r="I39" s="195"/>
      <c r="J39" s="195"/>
      <c r="K39" s="194"/>
      <c r="L39" s="195"/>
      <c r="M39" s="197"/>
      <c r="N39" s="166"/>
      <c r="O39" s="166"/>
      <c r="P39" s="166"/>
      <c r="Q39" s="166"/>
      <c r="R39" s="166"/>
      <c r="S39" s="166"/>
      <c r="T39" s="166"/>
      <c r="U39" s="166"/>
      <c r="V39" s="166"/>
      <c r="W39" s="166"/>
    </row>
    <row r="40" ht="12.75" customHeight="1">
      <c r="A40" s="166"/>
      <c r="B40" s="193"/>
      <c r="C40" s="194"/>
      <c r="D40" s="193"/>
      <c r="E40" s="194"/>
      <c r="F40" s="194"/>
      <c r="G40" s="194"/>
      <c r="H40" s="195"/>
      <c r="I40" s="195"/>
      <c r="J40" s="195"/>
      <c r="K40" s="194"/>
      <c r="L40" s="195"/>
      <c r="M40" s="197"/>
      <c r="N40" s="166"/>
      <c r="O40" s="166"/>
      <c r="P40" s="166"/>
      <c r="Q40" s="166"/>
      <c r="R40" s="166"/>
      <c r="S40" s="166"/>
      <c r="T40" s="166"/>
      <c r="U40" s="166"/>
      <c r="V40" s="166"/>
      <c r="W40" s="166"/>
    </row>
    <row r="41" ht="12.75" customHeight="1">
      <c r="A41" s="166"/>
      <c r="B41" s="193"/>
      <c r="C41" s="194"/>
      <c r="D41" s="193"/>
      <c r="E41" s="194"/>
      <c r="F41" s="194"/>
      <c r="G41" s="194"/>
      <c r="H41" s="195"/>
      <c r="I41" s="195"/>
      <c r="J41" s="195"/>
      <c r="K41" s="194"/>
      <c r="L41" s="195"/>
      <c r="M41" s="197"/>
      <c r="N41" s="166"/>
      <c r="O41" s="166"/>
      <c r="P41" s="166"/>
      <c r="Q41" s="166"/>
      <c r="R41" s="166"/>
      <c r="S41" s="166"/>
      <c r="T41" s="166"/>
      <c r="U41" s="166"/>
      <c r="V41" s="166"/>
      <c r="W41" s="166"/>
    </row>
    <row r="42" ht="12.75" customHeight="1">
      <c r="A42" s="166"/>
      <c r="B42" s="193"/>
      <c r="C42" s="194"/>
      <c r="D42" s="193"/>
      <c r="E42" s="194"/>
      <c r="F42" s="194"/>
      <c r="G42" s="194"/>
      <c r="H42" s="195"/>
      <c r="I42" s="195"/>
      <c r="J42" s="195"/>
      <c r="K42" s="194"/>
      <c r="L42" s="195"/>
      <c r="M42" s="197"/>
      <c r="N42" s="166"/>
      <c r="O42" s="166"/>
      <c r="P42" s="166"/>
      <c r="Q42" s="166"/>
      <c r="R42" s="166"/>
      <c r="S42" s="166"/>
      <c r="T42" s="166"/>
      <c r="U42" s="166"/>
      <c r="V42" s="166"/>
      <c r="W42" s="166"/>
    </row>
    <row r="43" ht="12.75" customHeight="1">
      <c r="A43" s="166"/>
      <c r="B43" s="193"/>
      <c r="C43" s="194"/>
      <c r="D43" s="193"/>
      <c r="E43" s="194"/>
      <c r="F43" s="194"/>
      <c r="G43" s="194"/>
      <c r="H43" s="195"/>
      <c r="I43" s="195"/>
      <c r="J43" s="195"/>
      <c r="K43" s="194"/>
      <c r="L43" s="195"/>
      <c r="M43" s="197"/>
      <c r="N43" s="166"/>
      <c r="O43" s="166"/>
      <c r="P43" s="166"/>
      <c r="Q43" s="166"/>
      <c r="R43" s="166"/>
      <c r="S43" s="166"/>
      <c r="T43" s="166"/>
      <c r="U43" s="166"/>
      <c r="V43" s="166"/>
      <c r="W43" s="166"/>
    </row>
    <row r="44" ht="12.75" customHeight="1">
      <c r="A44" s="166"/>
      <c r="B44" s="193"/>
      <c r="C44" s="194"/>
      <c r="D44" s="193"/>
      <c r="E44" s="194"/>
      <c r="F44" s="194"/>
      <c r="G44" s="194"/>
      <c r="H44" s="195"/>
      <c r="I44" s="195"/>
      <c r="J44" s="195"/>
      <c r="K44" s="194"/>
      <c r="L44" s="195"/>
      <c r="M44" s="197"/>
      <c r="N44" s="166"/>
      <c r="O44" s="166"/>
      <c r="P44" s="166"/>
      <c r="Q44" s="166"/>
      <c r="R44" s="166"/>
      <c r="S44" s="166"/>
      <c r="T44" s="166"/>
      <c r="U44" s="166"/>
      <c r="V44" s="166"/>
      <c r="W44" s="166"/>
    </row>
    <row r="45" ht="12.75" customHeight="1">
      <c r="A45" s="166"/>
      <c r="B45" s="193"/>
      <c r="C45" s="194"/>
      <c r="D45" s="193"/>
      <c r="E45" s="194"/>
      <c r="F45" s="194"/>
      <c r="G45" s="194"/>
      <c r="H45" s="195"/>
      <c r="I45" s="195"/>
      <c r="J45" s="195"/>
      <c r="K45" s="194"/>
      <c r="L45" s="195"/>
      <c r="M45" s="197"/>
      <c r="N45" s="166"/>
      <c r="O45" s="166"/>
      <c r="P45" s="166"/>
      <c r="Q45" s="166"/>
      <c r="R45" s="166"/>
      <c r="S45" s="166"/>
      <c r="T45" s="166"/>
      <c r="U45" s="166"/>
      <c r="V45" s="166"/>
      <c r="W45" s="166"/>
    </row>
    <row r="46" ht="12.75" customHeight="1">
      <c r="A46" s="166"/>
      <c r="B46" s="193"/>
      <c r="C46" s="194"/>
      <c r="D46" s="193"/>
      <c r="E46" s="194"/>
      <c r="F46" s="194"/>
      <c r="G46" s="194"/>
      <c r="H46" s="195"/>
      <c r="I46" s="195"/>
      <c r="J46" s="195"/>
      <c r="K46" s="194"/>
      <c r="L46" s="195"/>
      <c r="M46" s="197"/>
      <c r="N46" s="166"/>
      <c r="O46" s="166"/>
      <c r="P46" s="166"/>
      <c r="Q46" s="166"/>
      <c r="R46" s="166"/>
      <c r="S46" s="166"/>
      <c r="T46" s="166"/>
      <c r="U46" s="166"/>
      <c r="V46" s="166"/>
      <c r="W46" s="166"/>
    </row>
    <row r="47" ht="12.75" customHeight="1">
      <c r="A47" s="166"/>
      <c r="B47" s="193"/>
      <c r="C47" s="194"/>
      <c r="D47" s="193"/>
      <c r="E47" s="194"/>
      <c r="F47" s="194"/>
      <c r="G47" s="194"/>
      <c r="H47" s="195"/>
      <c r="I47" s="195"/>
      <c r="J47" s="195"/>
      <c r="K47" s="194"/>
      <c r="L47" s="195"/>
      <c r="M47" s="197"/>
      <c r="N47" s="166"/>
      <c r="O47" s="166"/>
      <c r="P47" s="166"/>
      <c r="Q47" s="166"/>
      <c r="R47" s="166"/>
      <c r="S47" s="166"/>
      <c r="T47" s="166"/>
      <c r="U47" s="166"/>
      <c r="V47" s="166"/>
      <c r="W47" s="166"/>
    </row>
    <row r="48" ht="12.75" customHeight="1">
      <c r="A48" s="166"/>
      <c r="B48" s="193"/>
      <c r="C48" s="194"/>
      <c r="D48" s="193"/>
      <c r="E48" s="194"/>
      <c r="F48" s="194"/>
      <c r="G48" s="194"/>
      <c r="H48" s="195"/>
      <c r="I48" s="195"/>
      <c r="J48" s="195"/>
      <c r="K48" s="194"/>
      <c r="L48" s="195"/>
      <c r="M48" s="197"/>
      <c r="N48" s="166"/>
      <c r="O48" s="166"/>
      <c r="P48" s="166"/>
      <c r="Q48" s="166"/>
      <c r="R48" s="166"/>
      <c r="S48" s="166"/>
      <c r="T48" s="166"/>
      <c r="U48" s="166"/>
      <c r="V48" s="166"/>
      <c r="W48" s="166"/>
    </row>
    <row r="49" ht="12.75" customHeight="1">
      <c r="A49" s="166"/>
      <c r="B49" s="193"/>
      <c r="C49" s="194"/>
      <c r="D49" s="193"/>
      <c r="E49" s="194"/>
      <c r="F49" s="194"/>
      <c r="G49" s="194"/>
      <c r="H49" s="195"/>
      <c r="I49" s="195"/>
      <c r="J49" s="195"/>
      <c r="K49" s="194"/>
      <c r="L49" s="195"/>
      <c r="M49" s="197"/>
      <c r="N49" s="166"/>
      <c r="O49" s="166"/>
      <c r="P49" s="166"/>
      <c r="Q49" s="166"/>
      <c r="R49" s="166"/>
      <c r="S49" s="166"/>
      <c r="T49" s="166"/>
      <c r="U49" s="166"/>
      <c r="V49" s="166"/>
      <c r="W49" s="166"/>
    </row>
    <row r="50" ht="12.75" customHeight="1">
      <c r="A50" s="166"/>
      <c r="B50" s="193"/>
      <c r="C50" s="194"/>
      <c r="D50" s="193"/>
      <c r="E50" s="194"/>
      <c r="F50" s="194"/>
      <c r="G50" s="194"/>
      <c r="H50" s="195"/>
      <c r="I50" s="195"/>
      <c r="J50" s="195"/>
      <c r="K50" s="194"/>
      <c r="L50" s="195"/>
      <c r="M50" s="197"/>
      <c r="N50" s="166"/>
      <c r="O50" s="166"/>
      <c r="P50" s="166"/>
      <c r="Q50" s="166"/>
      <c r="R50" s="166"/>
      <c r="S50" s="166"/>
      <c r="T50" s="166"/>
      <c r="U50" s="166"/>
      <c r="V50" s="166"/>
      <c r="W50" s="166"/>
    </row>
    <row r="51" ht="12.75" customHeight="1">
      <c r="A51" s="166"/>
      <c r="B51" s="193"/>
      <c r="C51" s="194"/>
      <c r="D51" s="193"/>
      <c r="E51" s="194"/>
      <c r="F51" s="194"/>
      <c r="G51" s="194"/>
      <c r="H51" s="195"/>
      <c r="I51" s="195"/>
      <c r="J51" s="195"/>
      <c r="K51" s="194"/>
      <c r="L51" s="195"/>
      <c r="M51" s="197"/>
      <c r="N51" s="166"/>
      <c r="O51" s="166"/>
      <c r="P51" s="166"/>
      <c r="Q51" s="166"/>
      <c r="R51" s="166"/>
      <c r="S51" s="166"/>
      <c r="T51" s="166"/>
      <c r="U51" s="166"/>
      <c r="V51" s="166"/>
      <c r="W51" s="166"/>
    </row>
    <row r="52" ht="12.75" customHeight="1">
      <c r="A52" s="166"/>
      <c r="B52" s="193"/>
      <c r="C52" s="194"/>
      <c r="D52" s="193"/>
      <c r="E52" s="194"/>
      <c r="F52" s="194"/>
      <c r="G52" s="194"/>
      <c r="H52" s="195"/>
      <c r="I52" s="195"/>
      <c r="J52" s="195"/>
      <c r="K52" s="194"/>
      <c r="L52" s="195"/>
      <c r="M52" s="197"/>
      <c r="N52" s="166"/>
      <c r="O52" s="166"/>
      <c r="P52" s="166"/>
      <c r="Q52" s="166"/>
      <c r="R52" s="166"/>
      <c r="S52" s="166"/>
      <c r="T52" s="166"/>
      <c r="U52" s="166"/>
      <c r="V52" s="166"/>
      <c r="W52" s="166"/>
    </row>
    <row r="53" ht="12.75" customHeight="1">
      <c r="A53" s="166"/>
      <c r="B53" s="193"/>
      <c r="C53" s="194"/>
      <c r="D53" s="193"/>
      <c r="E53" s="194"/>
      <c r="F53" s="194"/>
      <c r="G53" s="194"/>
      <c r="H53" s="195"/>
      <c r="I53" s="195"/>
      <c r="J53" s="195"/>
      <c r="K53" s="194"/>
      <c r="L53" s="195"/>
      <c r="M53" s="197"/>
      <c r="N53" s="166"/>
      <c r="O53" s="166"/>
      <c r="P53" s="166"/>
      <c r="Q53" s="166"/>
      <c r="R53" s="166"/>
      <c r="S53" s="166"/>
      <c r="T53" s="166"/>
      <c r="U53" s="166"/>
      <c r="V53" s="166"/>
      <c r="W53" s="166"/>
    </row>
    <row r="54" ht="12.75" customHeight="1">
      <c r="A54" s="166"/>
      <c r="B54" s="193"/>
      <c r="C54" s="194"/>
      <c r="D54" s="193"/>
      <c r="E54" s="194"/>
      <c r="F54" s="194"/>
      <c r="G54" s="194"/>
      <c r="H54" s="195"/>
      <c r="I54" s="195"/>
      <c r="J54" s="195"/>
      <c r="K54" s="194"/>
      <c r="L54" s="195"/>
      <c r="M54" s="197"/>
      <c r="N54" s="166"/>
      <c r="O54" s="166"/>
      <c r="P54" s="166"/>
      <c r="Q54" s="166"/>
      <c r="R54" s="166"/>
      <c r="S54" s="166"/>
      <c r="T54" s="166"/>
      <c r="U54" s="166"/>
      <c r="V54" s="166"/>
      <c r="W54" s="166"/>
    </row>
    <row r="55" ht="12.75" customHeight="1">
      <c r="A55" s="166"/>
      <c r="B55" s="193"/>
      <c r="C55" s="194"/>
      <c r="D55" s="193"/>
      <c r="E55" s="194"/>
      <c r="F55" s="194"/>
      <c r="G55" s="194"/>
      <c r="H55" s="195"/>
      <c r="I55" s="195"/>
      <c r="J55" s="195"/>
      <c r="K55" s="194"/>
      <c r="L55" s="195"/>
      <c r="M55" s="197"/>
      <c r="N55" s="166"/>
      <c r="O55" s="166"/>
      <c r="P55" s="166"/>
      <c r="Q55" s="166"/>
      <c r="R55" s="166"/>
      <c r="S55" s="166"/>
      <c r="T55" s="166"/>
      <c r="U55" s="166"/>
      <c r="V55" s="166"/>
      <c r="W55" s="166"/>
    </row>
    <row r="56" ht="12.75" customHeight="1">
      <c r="A56" s="166"/>
      <c r="B56" s="193"/>
      <c r="C56" s="194"/>
      <c r="D56" s="193"/>
      <c r="E56" s="194"/>
      <c r="F56" s="194"/>
      <c r="G56" s="194"/>
      <c r="H56" s="195"/>
      <c r="I56" s="195"/>
      <c r="J56" s="195"/>
      <c r="K56" s="194"/>
      <c r="L56" s="195"/>
      <c r="M56" s="197"/>
      <c r="N56" s="166"/>
      <c r="O56" s="166"/>
      <c r="P56" s="166"/>
      <c r="Q56" s="166"/>
      <c r="R56" s="166"/>
      <c r="S56" s="166"/>
      <c r="T56" s="166"/>
      <c r="U56" s="166"/>
      <c r="V56" s="166"/>
      <c r="W56" s="166"/>
    </row>
    <row r="57" ht="12.75" customHeight="1">
      <c r="A57" s="166"/>
      <c r="B57" s="193"/>
      <c r="C57" s="194"/>
      <c r="D57" s="193"/>
      <c r="E57" s="194"/>
      <c r="F57" s="194"/>
      <c r="G57" s="194"/>
      <c r="H57" s="195"/>
      <c r="I57" s="195"/>
      <c r="J57" s="195"/>
      <c r="K57" s="194"/>
      <c r="L57" s="195"/>
      <c r="M57" s="197"/>
      <c r="N57" s="166"/>
      <c r="O57" s="166"/>
      <c r="P57" s="166"/>
      <c r="Q57" s="166"/>
      <c r="R57" s="166"/>
      <c r="S57" s="166"/>
      <c r="T57" s="166"/>
      <c r="U57" s="166"/>
      <c r="V57" s="166"/>
      <c r="W57" s="166"/>
    </row>
    <row r="58" ht="12.75" customHeight="1">
      <c r="A58" s="166"/>
      <c r="B58" s="193"/>
      <c r="C58" s="194"/>
      <c r="D58" s="193"/>
      <c r="E58" s="194"/>
      <c r="F58" s="194"/>
      <c r="G58" s="194"/>
      <c r="H58" s="195"/>
      <c r="I58" s="195"/>
      <c r="J58" s="195"/>
      <c r="K58" s="194"/>
      <c r="L58" s="195"/>
      <c r="M58" s="197"/>
      <c r="N58" s="166"/>
      <c r="O58" s="166"/>
      <c r="P58" s="166"/>
      <c r="Q58" s="166"/>
      <c r="R58" s="166"/>
      <c r="S58" s="166"/>
      <c r="T58" s="166"/>
      <c r="U58" s="166"/>
      <c r="V58" s="166"/>
      <c r="W58" s="166"/>
    </row>
    <row r="59" ht="12.75" customHeight="1">
      <c r="A59" s="166"/>
      <c r="B59" s="193"/>
      <c r="C59" s="194"/>
      <c r="D59" s="193"/>
      <c r="E59" s="194"/>
      <c r="F59" s="194"/>
      <c r="G59" s="194"/>
      <c r="H59" s="195"/>
      <c r="I59" s="195"/>
      <c r="J59" s="195"/>
      <c r="K59" s="194"/>
      <c r="L59" s="195"/>
      <c r="M59" s="197"/>
      <c r="N59" s="166"/>
      <c r="O59" s="166"/>
      <c r="P59" s="166"/>
      <c r="Q59" s="166"/>
      <c r="R59" s="166"/>
      <c r="S59" s="166"/>
      <c r="T59" s="166"/>
      <c r="U59" s="166"/>
      <c r="V59" s="166"/>
      <c r="W59" s="166"/>
    </row>
    <row r="60" ht="12.75" customHeight="1">
      <c r="A60" s="166"/>
      <c r="B60" s="193"/>
      <c r="C60" s="194"/>
      <c r="D60" s="193"/>
      <c r="E60" s="194"/>
      <c r="F60" s="194"/>
      <c r="G60" s="194"/>
      <c r="H60" s="195"/>
      <c r="I60" s="195"/>
      <c r="J60" s="195"/>
      <c r="K60" s="194"/>
      <c r="L60" s="195"/>
      <c r="M60" s="197"/>
      <c r="N60" s="166"/>
      <c r="O60" s="166"/>
      <c r="P60" s="166"/>
      <c r="Q60" s="166"/>
      <c r="R60" s="166"/>
      <c r="S60" s="166"/>
      <c r="T60" s="166"/>
      <c r="U60" s="166"/>
      <c r="V60" s="166"/>
      <c r="W60" s="166"/>
    </row>
    <row r="61" ht="12.75" customHeight="1">
      <c r="A61" s="166"/>
      <c r="B61" s="193"/>
      <c r="C61" s="194"/>
      <c r="D61" s="193"/>
      <c r="E61" s="194"/>
      <c r="F61" s="194"/>
      <c r="G61" s="194"/>
      <c r="H61" s="195"/>
      <c r="I61" s="195"/>
      <c r="J61" s="195"/>
      <c r="K61" s="194"/>
      <c r="L61" s="195"/>
      <c r="M61" s="197"/>
      <c r="N61" s="166"/>
      <c r="O61" s="166"/>
      <c r="P61" s="166"/>
      <c r="Q61" s="166"/>
      <c r="R61" s="166"/>
      <c r="S61" s="166"/>
      <c r="T61" s="166"/>
      <c r="U61" s="166"/>
      <c r="V61" s="166"/>
      <c r="W61" s="166"/>
    </row>
    <row r="62" ht="12.75" customHeight="1">
      <c r="A62" s="166"/>
      <c r="B62" s="193"/>
      <c r="C62" s="194"/>
      <c r="D62" s="193"/>
      <c r="E62" s="194"/>
      <c r="F62" s="194"/>
      <c r="G62" s="194"/>
      <c r="H62" s="195"/>
      <c r="I62" s="195"/>
      <c r="J62" s="195"/>
      <c r="K62" s="194"/>
      <c r="L62" s="195"/>
      <c r="M62" s="197"/>
      <c r="N62" s="166"/>
      <c r="O62" s="166"/>
      <c r="P62" s="166"/>
      <c r="Q62" s="166"/>
      <c r="R62" s="166"/>
      <c r="S62" s="166"/>
      <c r="T62" s="166"/>
      <c r="U62" s="166"/>
      <c r="V62" s="166"/>
      <c r="W62" s="166"/>
    </row>
    <row r="63" ht="12.75" customHeight="1">
      <c r="A63" s="166"/>
      <c r="B63" s="193"/>
      <c r="C63" s="194"/>
      <c r="D63" s="193"/>
      <c r="E63" s="194"/>
      <c r="F63" s="194"/>
      <c r="G63" s="194"/>
      <c r="H63" s="195"/>
      <c r="I63" s="195"/>
      <c r="J63" s="195"/>
      <c r="K63" s="194"/>
      <c r="L63" s="195"/>
      <c r="M63" s="197"/>
      <c r="N63" s="166"/>
      <c r="O63" s="166"/>
      <c r="P63" s="166"/>
      <c r="Q63" s="166"/>
      <c r="R63" s="166"/>
      <c r="S63" s="166"/>
      <c r="T63" s="166"/>
      <c r="U63" s="166"/>
      <c r="V63" s="166"/>
      <c r="W63" s="166"/>
    </row>
    <row r="64" ht="12.75" customHeight="1">
      <c r="A64" s="166"/>
      <c r="B64" s="193"/>
      <c r="C64" s="194"/>
      <c r="D64" s="193"/>
      <c r="E64" s="194"/>
      <c r="F64" s="194"/>
      <c r="G64" s="194"/>
      <c r="H64" s="195"/>
      <c r="I64" s="195"/>
      <c r="J64" s="195"/>
      <c r="K64" s="194"/>
      <c r="L64" s="195"/>
      <c r="M64" s="197"/>
      <c r="N64" s="166"/>
      <c r="O64" s="166"/>
      <c r="P64" s="166"/>
      <c r="Q64" s="166"/>
      <c r="R64" s="166"/>
      <c r="S64" s="166"/>
      <c r="T64" s="166"/>
      <c r="U64" s="166"/>
      <c r="V64" s="166"/>
      <c r="W64" s="166"/>
    </row>
    <row r="65" ht="12.75" customHeight="1">
      <c r="A65" s="166"/>
      <c r="B65" s="193"/>
      <c r="C65" s="194"/>
      <c r="D65" s="193"/>
      <c r="E65" s="194"/>
      <c r="F65" s="194"/>
      <c r="G65" s="194"/>
      <c r="H65" s="195"/>
      <c r="I65" s="195"/>
      <c r="J65" s="195"/>
      <c r="K65" s="194"/>
      <c r="L65" s="195"/>
      <c r="M65" s="197"/>
      <c r="N65" s="166"/>
      <c r="O65" s="166"/>
      <c r="P65" s="166"/>
      <c r="Q65" s="166"/>
      <c r="R65" s="166"/>
      <c r="S65" s="166"/>
      <c r="T65" s="166"/>
      <c r="U65" s="166"/>
      <c r="V65" s="166"/>
      <c r="W65" s="166"/>
    </row>
    <row r="66" ht="12.75" customHeight="1">
      <c r="A66" s="166"/>
      <c r="B66" s="193"/>
      <c r="C66" s="194"/>
      <c r="D66" s="193"/>
      <c r="E66" s="194"/>
      <c r="F66" s="194"/>
      <c r="G66" s="194"/>
      <c r="H66" s="195"/>
      <c r="I66" s="195"/>
      <c r="J66" s="195"/>
      <c r="K66" s="194"/>
      <c r="L66" s="195"/>
      <c r="M66" s="197"/>
      <c r="N66" s="166"/>
      <c r="O66" s="166"/>
      <c r="P66" s="166"/>
      <c r="Q66" s="166"/>
      <c r="R66" s="166"/>
      <c r="S66" s="166"/>
      <c r="T66" s="166"/>
      <c r="U66" s="166"/>
      <c r="V66" s="166"/>
      <c r="W66" s="166"/>
    </row>
    <row r="67" ht="12.75" customHeight="1">
      <c r="A67" s="166"/>
      <c r="B67" s="193"/>
      <c r="C67" s="194"/>
      <c r="D67" s="193"/>
      <c r="E67" s="194"/>
      <c r="F67" s="194"/>
      <c r="G67" s="194"/>
      <c r="H67" s="195"/>
      <c r="I67" s="195"/>
      <c r="J67" s="195"/>
      <c r="K67" s="194"/>
      <c r="L67" s="195"/>
      <c r="M67" s="197"/>
      <c r="N67" s="166"/>
      <c r="O67" s="166"/>
      <c r="P67" s="166"/>
      <c r="Q67" s="166"/>
      <c r="R67" s="166"/>
      <c r="S67" s="166"/>
      <c r="T67" s="166"/>
      <c r="U67" s="166"/>
      <c r="V67" s="166"/>
      <c r="W67" s="166"/>
    </row>
    <row r="68" ht="12.75" customHeight="1">
      <c r="A68" s="166"/>
      <c r="B68" s="193"/>
      <c r="C68" s="194"/>
      <c r="D68" s="193"/>
      <c r="E68" s="194"/>
      <c r="F68" s="194"/>
      <c r="G68" s="194"/>
      <c r="H68" s="195"/>
      <c r="I68" s="195"/>
      <c r="J68" s="195"/>
      <c r="K68" s="194"/>
      <c r="L68" s="195"/>
      <c r="M68" s="197"/>
      <c r="N68" s="166"/>
      <c r="O68" s="166"/>
      <c r="P68" s="166"/>
      <c r="Q68" s="166"/>
      <c r="R68" s="166"/>
      <c r="S68" s="166"/>
      <c r="T68" s="166"/>
      <c r="U68" s="166"/>
      <c r="V68" s="166"/>
      <c r="W68" s="166"/>
    </row>
    <row r="69" ht="12.75" customHeight="1">
      <c r="A69" s="166"/>
      <c r="B69" s="193"/>
      <c r="C69" s="194"/>
      <c r="D69" s="193"/>
      <c r="E69" s="194"/>
      <c r="F69" s="194"/>
      <c r="G69" s="194"/>
      <c r="H69" s="195"/>
      <c r="I69" s="195"/>
      <c r="J69" s="195"/>
      <c r="K69" s="194"/>
      <c r="L69" s="195"/>
      <c r="M69" s="197"/>
      <c r="N69" s="166"/>
      <c r="O69" s="166"/>
      <c r="P69" s="166"/>
      <c r="Q69" s="166"/>
      <c r="R69" s="166"/>
      <c r="S69" s="166"/>
      <c r="T69" s="166"/>
      <c r="U69" s="166"/>
      <c r="V69" s="166"/>
      <c r="W69" s="166"/>
    </row>
    <row r="70" ht="12.75" customHeight="1">
      <c r="A70" s="166"/>
      <c r="B70" s="193"/>
      <c r="C70" s="194"/>
      <c r="D70" s="193"/>
      <c r="E70" s="194"/>
      <c r="F70" s="194"/>
      <c r="G70" s="194"/>
      <c r="H70" s="195"/>
      <c r="I70" s="195"/>
      <c r="J70" s="195"/>
      <c r="K70" s="194"/>
      <c r="L70" s="195"/>
      <c r="M70" s="197"/>
      <c r="N70" s="166"/>
      <c r="O70" s="166"/>
      <c r="P70" s="166"/>
      <c r="Q70" s="166"/>
      <c r="R70" s="166"/>
      <c r="S70" s="166"/>
      <c r="T70" s="166"/>
      <c r="U70" s="166"/>
      <c r="V70" s="166"/>
      <c r="W70" s="166"/>
    </row>
    <row r="71" ht="12.75" customHeight="1">
      <c r="A71" s="166"/>
      <c r="B71" s="193"/>
      <c r="C71" s="194"/>
      <c r="D71" s="193"/>
      <c r="E71" s="194"/>
      <c r="F71" s="194"/>
      <c r="G71" s="194"/>
      <c r="H71" s="195"/>
      <c r="I71" s="195"/>
      <c r="J71" s="195"/>
      <c r="K71" s="194"/>
      <c r="L71" s="195"/>
      <c r="M71" s="197"/>
      <c r="N71" s="166"/>
      <c r="O71" s="166"/>
      <c r="P71" s="166"/>
      <c r="Q71" s="166"/>
      <c r="R71" s="166"/>
      <c r="S71" s="166"/>
      <c r="T71" s="166"/>
      <c r="U71" s="166"/>
      <c r="V71" s="166"/>
      <c r="W71" s="166"/>
    </row>
    <row r="72" ht="12.75" customHeight="1">
      <c r="A72" s="166"/>
      <c r="B72" s="193"/>
      <c r="C72" s="194"/>
      <c r="D72" s="193"/>
      <c r="E72" s="194"/>
      <c r="F72" s="194"/>
      <c r="G72" s="194"/>
      <c r="H72" s="195"/>
      <c r="I72" s="195"/>
      <c r="J72" s="195"/>
      <c r="K72" s="194"/>
      <c r="L72" s="195"/>
      <c r="M72" s="197"/>
      <c r="N72" s="166"/>
      <c r="O72" s="166"/>
      <c r="P72" s="166"/>
      <c r="Q72" s="166"/>
      <c r="R72" s="166"/>
      <c r="S72" s="166"/>
      <c r="T72" s="166"/>
      <c r="U72" s="166"/>
      <c r="V72" s="166"/>
      <c r="W72" s="166"/>
    </row>
    <row r="73" ht="12.75" customHeight="1">
      <c r="A73" s="166"/>
      <c r="B73" s="193"/>
      <c r="C73" s="194"/>
      <c r="D73" s="193"/>
      <c r="E73" s="194"/>
      <c r="F73" s="194"/>
      <c r="G73" s="194"/>
      <c r="H73" s="195"/>
      <c r="I73" s="195"/>
      <c r="J73" s="195"/>
      <c r="K73" s="194"/>
      <c r="L73" s="195"/>
      <c r="M73" s="197"/>
      <c r="N73" s="166"/>
      <c r="O73" s="166"/>
      <c r="P73" s="166"/>
      <c r="Q73" s="166"/>
      <c r="R73" s="166"/>
      <c r="S73" s="166"/>
      <c r="T73" s="166"/>
      <c r="U73" s="166"/>
      <c r="V73" s="166"/>
      <c r="W73" s="166"/>
    </row>
    <row r="74" ht="12.75" customHeight="1">
      <c r="A74" s="166"/>
      <c r="B74" s="193"/>
      <c r="C74" s="194"/>
      <c r="D74" s="193"/>
      <c r="E74" s="194"/>
      <c r="F74" s="194"/>
      <c r="G74" s="194"/>
      <c r="H74" s="195"/>
      <c r="I74" s="195"/>
      <c r="J74" s="195"/>
      <c r="K74" s="194"/>
      <c r="L74" s="195"/>
      <c r="M74" s="197"/>
      <c r="N74" s="166"/>
      <c r="O74" s="166"/>
      <c r="P74" s="166"/>
      <c r="Q74" s="166"/>
      <c r="R74" s="166"/>
      <c r="S74" s="166"/>
      <c r="T74" s="166"/>
      <c r="U74" s="166"/>
      <c r="V74" s="166"/>
      <c r="W74" s="166"/>
    </row>
    <row r="75" ht="12.75" customHeight="1">
      <c r="A75" s="166"/>
      <c r="B75" s="193"/>
      <c r="C75" s="194"/>
      <c r="D75" s="193"/>
      <c r="E75" s="194"/>
      <c r="F75" s="194"/>
      <c r="G75" s="194"/>
      <c r="H75" s="195"/>
      <c r="I75" s="195"/>
      <c r="J75" s="195"/>
      <c r="K75" s="194"/>
      <c r="L75" s="195"/>
      <c r="M75" s="197"/>
      <c r="N75" s="166"/>
      <c r="O75" s="166"/>
      <c r="P75" s="166"/>
      <c r="Q75" s="166"/>
      <c r="R75" s="166"/>
      <c r="S75" s="166"/>
      <c r="T75" s="166"/>
      <c r="U75" s="166"/>
      <c r="V75" s="166"/>
      <c r="W75" s="166"/>
    </row>
    <row r="76" ht="12.75" customHeight="1">
      <c r="A76" s="166"/>
      <c r="B76" s="193"/>
      <c r="C76" s="194"/>
      <c r="D76" s="193"/>
      <c r="E76" s="194"/>
      <c r="F76" s="194"/>
      <c r="G76" s="194"/>
      <c r="H76" s="195"/>
      <c r="I76" s="195"/>
      <c r="J76" s="195"/>
      <c r="K76" s="194"/>
      <c r="L76" s="195"/>
      <c r="M76" s="197"/>
      <c r="N76" s="166"/>
      <c r="O76" s="166"/>
      <c r="P76" s="166"/>
      <c r="Q76" s="166"/>
      <c r="R76" s="166"/>
      <c r="S76" s="166"/>
      <c r="T76" s="166"/>
      <c r="U76" s="166"/>
      <c r="V76" s="166"/>
      <c r="W76" s="166"/>
    </row>
    <row r="77" ht="12.75" customHeight="1">
      <c r="A77" s="166"/>
      <c r="B77" s="193"/>
      <c r="C77" s="194"/>
      <c r="D77" s="193"/>
      <c r="E77" s="194"/>
      <c r="F77" s="194"/>
      <c r="G77" s="194"/>
      <c r="H77" s="195"/>
      <c r="I77" s="195"/>
      <c r="J77" s="195"/>
      <c r="K77" s="194"/>
      <c r="L77" s="195"/>
      <c r="M77" s="197"/>
      <c r="N77" s="166"/>
      <c r="O77" s="166"/>
      <c r="P77" s="166"/>
      <c r="Q77" s="166"/>
      <c r="R77" s="166"/>
      <c r="S77" s="166"/>
      <c r="T77" s="166"/>
      <c r="U77" s="166"/>
      <c r="V77" s="166"/>
      <c r="W77" s="166"/>
    </row>
    <row r="78" ht="12.75" customHeight="1">
      <c r="A78" s="166"/>
      <c r="B78" s="193"/>
      <c r="C78" s="194"/>
      <c r="D78" s="193"/>
      <c r="E78" s="194"/>
      <c r="F78" s="194"/>
      <c r="G78" s="194"/>
      <c r="H78" s="195"/>
      <c r="I78" s="195"/>
      <c r="J78" s="195"/>
      <c r="K78" s="194"/>
      <c r="L78" s="195"/>
      <c r="M78" s="197"/>
      <c r="N78" s="166"/>
      <c r="O78" s="166"/>
      <c r="P78" s="166"/>
      <c r="Q78" s="166"/>
      <c r="R78" s="166"/>
      <c r="S78" s="166"/>
      <c r="T78" s="166"/>
      <c r="U78" s="166"/>
      <c r="V78" s="166"/>
      <c r="W78" s="166"/>
    </row>
    <row r="79" ht="12.75" customHeight="1">
      <c r="A79" s="166"/>
      <c r="B79" s="193"/>
      <c r="C79" s="194"/>
      <c r="D79" s="193"/>
      <c r="E79" s="194"/>
      <c r="F79" s="194"/>
      <c r="G79" s="194"/>
      <c r="H79" s="195"/>
      <c r="I79" s="195"/>
      <c r="J79" s="195"/>
      <c r="K79" s="194"/>
      <c r="L79" s="195"/>
      <c r="M79" s="197"/>
      <c r="N79" s="166"/>
      <c r="O79" s="166"/>
      <c r="P79" s="166"/>
      <c r="Q79" s="166"/>
      <c r="R79" s="166"/>
      <c r="S79" s="166"/>
      <c r="T79" s="166"/>
      <c r="U79" s="166"/>
      <c r="V79" s="166"/>
      <c r="W79" s="166"/>
    </row>
    <row r="80" ht="12.75" customHeight="1">
      <c r="A80" s="166"/>
      <c r="B80" s="193"/>
      <c r="C80" s="194"/>
      <c r="D80" s="193"/>
      <c r="E80" s="194"/>
      <c r="F80" s="194"/>
      <c r="G80" s="194"/>
      <c r="H80" s="195"/>
      <c r="I80" s="195"/>
      <c r="J80" s="195"/>
      <c r="K80" s="194"/>
      <c r="L80" s="195"/>
      <c r="M80" s="197"/>
      <c r="N80" s="166"/>
      <c r="O80" s="166"/>
      <c r="P80" s="166"/>
      <c r="Q80" s="166"/>
      <c r="R80" s="166"/>
      <c r="S80" s="166"/>
      <c r="T80" s="166"/>
      <c r="U80" s="166"/>
      <c r="V80" s="166"/>
      <c r="W80" s="166"/>
    </row>
    <row r="81" ht="12.75" customHeight="1">
      <c r="A81" s="166"/>
      <c r="B81" s="193"/>
      <c r="C81" s="194"/>
      <c r="D81" s="193"/>
      <c r="E81" s="194"/>
      <c r="F81" s="194"/>
      <c r="G81" s="194"/>
      <c r="H81" s="195"/>
      <c r="I81" s="195"/>
      <c r="J81" s="195"/>
      <c r="K81" s="194"/>
      <c r="L81" s="195"/>
      <c r="M81" s="197"/>
      <c r="N81" s="166"/>
      <c r="O81" s="166"/>
      <c r="P81" s="166"/>
      <c r="Q81" s="166"/>
      <c r="R81" s="166"/>
      <c r="S81" s="166"/>
      <c r="T81" s="166"/>
      <c r="U81" s="166"/>
      <c r="V81" s="166"/>
      <c r="W81" s="166"/>
    </row>
    <row r="82" ht="12.75" customHeight="1">
      <c r="A82" s="166"/>
      <c r="B82" s="193"/>
      <c r="C82" s="194"/>
      <c r="D82" s="193"/>
      <c r="E82" s="194"/>
      <c r="F82" s="194"/>
      <c r="G82" s="194"/>
      <c r="H82" s="195"/>
      <c r="I82" s="195"/>
      <c r="J82" s="195"/>
      <c r="K82" s="194"/>
      <c r="L82" s="195"/>
      <c r="M82" s="197"/>
      <c r="N82" s="166"/>
      <c r="O82" s="166"/>
      <c r="P82" s="166"/>
      <c r="Q82" s="166"/>
      <c r="R82" s="166"/>
      <c r="S82" s="166"/>
      <c r="T82" s="166"/>
      <c r="U82" s="166"/>
      <c r="V82" s="166"/>
      <c r="W82" s="166"/>
    </row>
    <row r="83" ht="12.75" customHeight="1">
      <c r="A83" s="166"/>
      <c r="B83" s="193"/>
      <c r="C83" s="194"/>
      <c r="D83" s="193"/>
      <c r="E83" s="194"/>
      <c r="F83" s="194"/>
      <c r="G83" s="194"/>
      <c r="H83" s="195"/>
      <c r="I83" s="195"/>
      <c r="J83" s="195"/>
      <c r="K83" s="194"/>
      <c r="L83" s="195"/>
      <c r="M83" s="197"/>
      <c r="N83" s="166"/>
      <c r="O83" s="166"/>
      <c r="P83" s="166"/>
      <c r="Q83" s="166"/>
      <c r="R83" s="166"/>
      <c r="S83" s="166"/>
      <c r="T83" s="166"/>
      <c r="U83" s="166"/>
      <c r="V83" s="166"/>
      <c r="W83" s="166"/>
    </row>
    <row r="84" ht="12.75" customHeight="1">
      <c r="A84" s="166"/>
      <c r="B84" s="193"/>
      <c r="C84" s="194"/>
      <c r="D84" s="193"/>
      <c r="E84" s="194"/>
      <c r="F84" s="194"/>
      <c r="G84" s="194"/>
      <c r="H84" s="195"/>
      <c r="I84" s="195"/>
      <c r="J84" s="195"/>
      <c r="K84" s="194"/>
      <c r="L84" s="195"/>
      <c r="M84" s="197"/>
      <c r="N84" s="166"/>
      <c r="O84" s="166"/>
      <c r="P84" s="166"/>
      <c r="Q84" s="166"/>
      <c r="R84" s="166"/>
      <c r="S84" s="166"/>
      <c r="T84" s="166"/>
      <c r="U84" s="166"/>
      <c r="V84" s="166"/>
      <c r="W84" s="166"/>
    </row>
    <row r="85" ht="12.75" customHeight="1">
      <c r="A85" s="166"/>
      <c r="B85" s="193"/>
      <c r="C85" s="194"/>
      <c r="D85" s="193"/>
      <c r="E85" s="194"/>
      <c r="F85" s="194"/>
      <c r="G85" s="194"/>
      <c r="H85" s="195"/>
      <c r="I85" s="195"/>
      <c r="J85" s="195"/>
      <c r="K85" s="194"/>
      <c r="L85" s="195"/>
      <c r="M85" s="197"/>
      <c r="N85" s="166"/>
      <c r="O85" s="166"/>
      <c r="P85" s="166"/>
      <c r="Q85" s="166"/>
      <c r="R85" s="166"/>
      <c r="S85" s="166"/>
      <c r="T85" s="166"/>
      <c r="U85" s="166"/>
      <c r="V85" s="166"/>
      <c r="W85" s="166"/>
    </row>
    <row r="86" ht="12.75" customHeight="1">
      <c r="A86" s="166"/>
      <c r="B86" s="193"/>
      <c r="C86" s="194"/>
      <c r="D86" s="193"/>
      <c r="E86" s="194"/>
      <c r="F86" s="194"/>
      <c r="G86" s="194"/>
      <c r="H86" s="195"/>
      <c r="I86" s="195"/>
      <c r="J86" s="195"/>
      <c r="K86" s="194"/>
      <c r="L86" s="195"/>
      <c r="M86" s="197"/>
      <c r="N86" s="166"/>
      <c r="O86" s="166"/>
      <c r="P86" s="166"/>
      <c r="Q86" s="166"/>
      <c r="R86" s="166"/>
      <c r="S86" s="166"/>
      <c r="T86" s="166"/>
      <c r="U86" s="166"/>
      <c r="V86" s="166"/>
      <c r="W86" s="166"/>
    </row>
    <row r="87" ht="12.75" customHeight="1">
      <c r="A87" s="166"/>
      <c r="B87" s="193"/>
      <c r="C87" s="194"/>
      <c r="D87" s="193"/>
      <c r="E87" s="194"/>
      <c r="F87" s="194"/>
      <c r="G87" s="194"/>
      <c r="H87" s="195"/>
      <c r="I87" s="195"/>
      <c r="J87" s="195"/>
      <c r="K87" s="194"/>
      <c r="L87" s="195"/>
      <c r="M87" s="197"/>
      <c r="N87" s="166"/>
      <c r="O87" s="166"/>
      <c r="P87" s="166"/>
      <c r="Q87" s="166"/>
      <c r="R87" s="166"/>
      <c r="S87" s="166"/>
      <c r="T87" s="166"/>
      <c r="U87" s="166"/>
      <c r="V87" s="166"/>
      <c r="W87" s="166"/>
    </row>
    <row r="88" ht="12.75" customHeight="1">
      <c r="A88" s="166"/>
      <c r="B88" s="193"/>
      <c r="C88" s="194"/>
      <c r="D88" s="193"/>
      <c r="E88" s="194"/>
      <c r="F88" s="194"/>
      <c r="G88" s="194"/>
      <c r="H88" s="195"/>
      <c r="I88" s="195"/>
      <c r="J88" s="195"/>
      <c r="K88" s="194"/>
      <c r="L88" s="195"/>
      <c r="M88" s="197"/>
      <c r="N88" s="166"/>
      <c r="O88" s="166"/>
      <c r="P88" s="166"/>
      <c r="Q88" s="166"/>
      <c r="R88" s="166"/>
      <c r="S88" s="166"/>
      <c r="T88" s="166"/>
      <c r="U88" s="166"/>
      <c r="V88" s="166"/>
      <c r="W88" s="166"/>
    </row>
    <row r="89" ht="12.75" customHeight="1">
      <c r="A89" s="166"/>
      <c r="B89" s="193"/>
      <c r="C89" s="194"/>
      <c r="D89" s="193"/>
      <c r="E89" s="194"/>
      <c r="F89" s="194"/>
      <c r="G89" s="194"/>
      <c r="H89" s="195"/>
      <c r="I89" s="195"/>
      <c r="J89" s="195"/>
      <c r="K89" s="194"/>
      <c r="L89" s="195"/>
      <c r="M89" s="197"/>
      <c r="N89" s="166"/>
      <c r="O89" s="166"/>
      <c r="P89" s="166"/>
      <c r="Q89" s="166"/>
      <c r="R89" s="166"/>
      <c r="S89" s="166"/>
      <c r="T89" s="166"/>
      <c r="U89" s="166"/>
      <c r="V89" s="166"/>
      <c r="W89" s="166"/>
    </row>
    <row r="90" ht="12.75" customHeight="1">
      <c r="A90" s="166"/>
      <c r="B90" s="193"/>
      <c r="C90" s="194"/>
      <c r="D90" s="193"/>
      <c r="E90" s="194"/>
      <c r="F90" s="194"/>
      <c r="G90" s="194"/>
      <c r="H90" s="195"/>
      <c r="I90" s="195"/>
      <c r="J90" s="195"/>
      <c r="K90" s="194"/>
      <c r="L90" s="195"/>
      <c r="M90" s="197"/>
      <c r="N90" s="166"/>
      <c r="O90" s="166"/>
      <c r="P90" s="166"/>
      <c r="Q90" s="166"/>
      <c r="R90" s="166"/>
      <c r="S90" s="166"/>
      <c r="T90" s="166"/>
      <c r="U90" s="166"/>
      <c r="V90" s="166"/>
      <c r="W90" s="166"/>
    </row>
    <row r="91" ht="12.75" customHeight="1">
      <c r="A91" s="166"/>
      <c r="B91" s="193"/>
      <c r="C91" s="194"/>
      <c r="D91" s="193"/>
      <c r="E91" s="194"/>
      <c r="F91" s="194"/>
      <c r="G91" s="194"/>
      <c r="H91" s="195"/>
      <c r="I91" s="195"/>
      <c r="J91" s="195"/>
      <c r="K91" s="194"/>
      <c r="L91" s="195"/>
      <c r="M91" s="197"/>
      <c r="N91" s="166"/>
      <c r="O91" s="166"/>
      <c r="P91" s="166"/>
      <c r="Q91" s="166"/>
      <c r="R91" s="166"/>
      <c r="S91" s="166"/>
      <c r="T91" s="166"/>
      <c r="U91" s="166"/>
      <c r="V91" s="166"/>
      <c r="W91" s="166"/>
    </row>
    <row r="92" ht="12.75" customHeight="1">
      <c r="A92" s="166"/>
      <c r="B92" s="193"/>
      <c r="C92" s="194"/>
      <c r="D92" s="193"/>
      <c r="E92" s="194"/>
      <c r="F92" s="194"/>
      <c r="G92" s="194"/>
      <c r="H92" s="195"/>
      <c r="I92" s="195"/>
      <c r="J92" s="195"/>
      <c r="K92" s="194"/>
      <c r="L92" s="195"/>
      <c r="M92" s="197"/>
      <c r="N92" s="166"/>
      <c r="O92" s="166"/>
      <c r="P92" s="166"/>
      <c r="Q92" s="166"/>
      <c r="R92" s="166"/>
      <c r="S92" s="166"/>
      <c r="T92" s="166"/>
      <c r="U92" s="166"/>
      <c r="V92" s="166"/>
      <c r="W92" s="166"/>
    </row>
    <row r="93" ht="12.75" customHeight="1">
      <c r="A93" s="166"/>
      <c r="B93" s="193"/>
      <c r="C93" s="194"/>
      <c r="D93" s="193"/>
      <c r="E93" s="194"/>
      <c r="F93" s="194"/>
      <c r="G93" s="194"/>
      <c r="H93" s="195"/>
      <c r="I93" s="195"/>
      <c r="J93" s="195"/>
      <c r="K93" s="194"/>
      <c r="L93" s="195"/>
      <c r="M93" s="197"/>
      <c r="N93" s="166"/>
      <c r="O93" s="166"/>
      <c r="P93" s="166"/>
      <c r="Q93" s="166"/>
      <c r="R93" s="166"/>
      <c r="S93" s="166"/>
      <c r="T93" s="166"/>
      <c r="U93" s="166"/>
      <c r="V93" s="166"/>
      <c r="W93" s="166"/>
    </row>
    <row r="94" ht="12.75" customHeight="1">
      <c r="A94" s="166"/>
      <c r="B94" s="193"/>
      <c r="C94" s="194"/>
      <c r="D94" s="193"/>
      <c r="E94" s="194"/>
      <c r="F94" s="194"/>
      <c r="G94" s="194"/>
      <c r="H94" s="195"/>
      <c r="I94" s="195"/>
      <c r="J94" s="195"/>
      <c r="K94" s="194"/>
      <c r="L94" s="195"/>
      <c r="M94" s="197"/>
      <c r="N94" s="166"/>
      <c r="O94" s="166"/>
      <c r="P94" s="166"/>
      <c r="Q94" s="166"/>
      <c r="R94" s="166"/>
      <c r="S94" s="166"/>
      <c r="T94" s="166"/>
      <c r="U94" s="166"/>
      <c r="V94" s="166"/>
      <c r="W94" s="166"/>
    </row>
    <row r="95" ht="12.75" customHeight="1">
      <c r="A95" s="166"/>
      <c r="B95" s="193"/>
      <c r="C95" s="194"/>
      <c r="D95" s="193"/>
      <c r="E95" s="194"/>
      <c r="F95" s="194"/>
      <c r="G95" s="194"/>
      <c r="H95" s="195"/>
      <c r="I95" s="195"/>
      <c r="J95" s="195"/>
      <c r="K95" s="194"/>
      <c r="L95" s="195"/>
      <c r="M95" s="197"/>
      <c r="N95" s="166"/>
      <c r="O95" s="166"/>
      <c r="P95" s="166"/>
      <c r="Q95" s="166"/>
      <c r="R95" s="166"/>
      <c r="S95" s="166"/>
      <c r="T95" s="166"/>
      <c r="U95" s="166"/>
      <c r="V95" s="166"/>
      <c r="W95" s="166"/>
    </row>
    <row r="96" ht="12.75" customHeight="1">
      <c r="A96" s="166"/>
      <c r="B96" s="193"/>
      <c r="C96" s="194"/>
      <c r="D96" s="193"/>
      <c r="E96" s="194"/>
      <c r="F96" s="194"/>
      <c r="G96" s="194"/>
      <c r="H96" s="195"/>
      <c r="I96" s="195"/>
      <c r="J96" s="195"/>
      <c r="K96" s="194"/>
      <c r="L96" s="195"/>
      <c r="M96" s="197"/>
      <c r="N96" s="166"/>
      <c r="O96" s="166"/>
      <c r="P96" s="166"/>
      <c r="Q96" s="166"/>
      <c r="R96" s="166"/>
      <c r="S96" s="166"/>
      <c r="T96" s="166"/>
      <c r="U96" s="166"/>
      <c r="V96" s="166"/>
      <c r="W96" s="166"/>
    </row>
    <row r="97" ht="12.75" customHeight="1">
      <c r="A97" s="166"/>
      <c r="B97" s="193"/>
      <c r="C97" s="194"/>
      <c r="D97" s="193"/>
      <c r="E97" s="194"/>
      <c r="F97" s="194"/>
      <c r="G97" s="194"/>
      <c r="H97" s="195"/>
      <c r="I97" s="195"/>
      <c r="J97" s="195"/>
      <c r="K97" s="194"/>
      <c r="L97" s="195"/>
      <c r="M97" s="197"/>
      <c r="N97" s="166"/>
      <c r="O97" s="166"/>
      <c r="P97" s="166"/>
      <c r="Q97" s="166"/>
      <c r="R97" s="166"/>
      <c r="S97" s="166"/>
      <c r="T97" s="166"/>
      <c r="U97" s="166"/>
      <c r="V97" s="166"/>
      <c r="W97" s="166"/>
    </row>
    <row r="98" ht="12.75" customHeight="1">
      <c r="A98" s="166"/>
      <c r="B98" s="193"/>
      <c r="C98" s="194"/>
      <c r="D98" s="193"/>
      <c r="E98" s="194"/>
      <c r="F98" s="194"/>
      <c r="G98" s="194"/>
      <c r="H98" s="195"/>
      <c r="I98" s="195"/>
      <c r="J98" s="195"/>
      <c r="K98" s="194"/>
      <c r="L98" s="195"/>
      <c r="M98" s="197"/>
      <c r="N98" s="166"/>
      <c r="O98" s="166"/>
      <c r="P98" s="166"/>
      <c r="Q98" s="166"/>
      <c r="R98" s="166"/>
      <c r="S98" s="166"/>
      <c r="T98" s="166"/>
      <c r="U98" s="166"/>
      <c r="V98" s="166"/>
      <c r="W98" s="166"/>
    </row>
    <row r="99" ht="12.75" customHeight="1">
      <c r="A99" s="166"/>
      <c r="B99" s="193"/>
      <c r="C99" s="194"/>
      <c r="D99" s="193"/>
      <c r="E99" s="194"/>
      <c r="F99" s="194"/>
      <c r="G99" s="194"/>
      <c r="H99" s="195"/>
      <c r="I99" s="195"/>
      <c r="J99" s="195"/>
      <c r="K99" s="194"/>
      <c r="L99" s="195"/>
      <c r="M99" s="197"/>
      <c r="N99" s="166"/>
      <c r="O99" s="166"/>
      <c r="P99" s="166"/>
      <c r="Q99" s="166"/>
      <c r="R99" s="166"/>
      <c r="S99" s="166"/>
      <c r="T99" s="166"/>
      <c r="U99" s="166"/>
      <c r="V99" s="166"/>
      <c r="W99" s="166"/>
    </row>
    <row r="100" ht="12.75" customHeight="1">
      <c r="A100" s="166"/>
      <c r="B100" s="193"/>
      <c r="C100" s="194"/>
      <c r="D100" s="193"/>
      <c r="E100" s="194"/>
      <c r="F100" s="194"/>
      <c r="G100" s="194"/>
      <c r="H100" s="195"/>
      <c r="I100" s="195"/>
      <c r="J100" s="195"/>
      <c r="K100" s="194"/>
      <c r="L100" s="195"/>
      <c r="M100" s="197"/>
      <c r="N100" s="166"/>
      <c r="O100" s="166"/>
      <c r="P100" s="166"/>
      <c r="Q100" s="166"/>
      <c r="R100" s="166"/>
      <c r="S100" s="166"/>
      <c r="T100" s="166"/>
      <c r="U100" s="166"/>
      <c r="V100" s="166"/>
      <c r="W100" s="166"/>
    </row>
    <row r="101" ht="12.75" customHeight="1">
      <c r="A101" s="166"/>
      <c r="B101" s="193"/>
      <c r="C101" s="194"/>
      <c r="D101" s="193"/>
      <c r="E101" s="194"/>
      <c r="F101" s="194"/>
      <c r="G101" s="194"/>
      <c r="H101" s="195"/>
      <c r="I101" s="195"/>
      <c r="J101" s="195"/>
      <c r="K101" s="194"/>
      <c r="L101" s="195"/>
      <c r="M101" s="197"/>
      <c r="N101" s="166"/>
      <c r="O101" s="166"/>
      <c r="P101" s="166"/>
      <c r="Q101" s="166"/>
      <c r="R101" s="166"/>
      <c r="S101" s="166"/>
      <c r="T101" s="166"/>
      <c r="U101" s="166"/>
      <c r="V101" s="166"/>
      <c r="W101" s="166"/>
    </row>
    <row r="102" ht="12.75" customHeight="1">
      <c r="A102" s="166"/>
      <c r="B102" s="193"/>
      <c r="C102" s="194"/>
      <c r="D102" s="193"/>
      <c r="E102" s="194"/>
      <c r="F102" s="194"/>
      <c r="G102" s="194"/>
      <c r="H102" s="195"/>
      <c r="I102" s="195"/>
      <c r="J102" s="195"/>
      <c r="K102" s="194"/>
      <c r="L102" s="195"/>
      <c r="M102" s="197"/>
      <c r="N102" s="166"/>
      <c r="O102" s="166"/>
      <c r="P102" s="166"/>
      <c r="Q102" s="166"/>
      <c r="R102" s="166"/>
      <c r="S102" s="166"/>
      <c r="T102" s="166"/>
      <c r="U102" s="166"/>
      <c r="V102" s="166"/>
      <c r="W102" s="166"/>
    </row>
    <row r="103" ht="12.75" customHeight="1">
      <c r="A103" s="166"/>
      <c r="B103" s="193"/>
      <c r="C103" s="194"/>
      <c r="D103" s="193"/>
      <c r="E103" s="194"/>
      <c r="F103" s="194"/>
      <c r="G103" s="194"/>
      <c r="H103" s="195"/>
      <c r="I103" s="195"/>
      <c r="J103" s="195"/>
      <c r="K103" s="194"/>
      <c r="L103" s="195"/>
      <c r="M103" s="197"/>
      <c r="N103" s="166"/>
      <c r="O103" s="166"/>
      <c r="P103" s="166"/>
      <c r="Q103" s="166"/>
      <c r="R103" s="166"/>
      <c r="S103" s="166"/>
      <c r="T103" s="166"/>
      <c r="U103" s="166"/>
      <c r="V103" s="166"/>
      <c r="W103" s="166"/>
    </row>
    <row r="104" ht="12.75" customHeight="1">
      <c r="A104" s="166"/>
      <c r="B104" s="193"/>
      <c r="C104" s="194"/>
      <c r="D104" s="193"/>
      <c r="E104" s="194"/>
      <c r="F104" s="194"/>
      <c r="G104" s="194"/>
      <c r="H104" s="195"/>
      <c r="I104" s="195"/>
      <c r="J104" s="195"/>
      <c r="K104" s="194"/>
      <c r="L104" s="195"/>
      <c r="M104" s="197"/>
      <c r="N104" s="166"/>
      <c r="O104" s="166"/>
      <c r="P104" s="166"/>
      <c r="Q104" s="166"/>
      <c r="R104" s="166"/>
      <c r="S104" s="166"/>
      <c r="T104" s="166"/>
      <c r="U104" s="166"/>
      <c r="V104" s="166"/>
      <c r="W104" s="166"/>
    </row>
    <row r="105" ht="12.75" customHeight="1">
      <c r="A105" s="166"/>
      <c r="B105" s="193"/>
      <c r="C105" s="194"/>
      <c r="D105" s="193"/>
      <c r="E105" s="194"/>
      <c r="F105" s="194"/>
      <c r="G105" s="194"/>
      <c r="H105" s="195"/>
      <c r="I105" s="195"/>
      <c r="J105" s="195"/>
      <c r="K105" s="194"/>
      <c r="L105" s="195"/>
      <c r="M105" s="197"/>
      <c r="N105" s="166"/>
      <c r="O105" s="166"/>
      <c r="P105" s="166"/>
      <c r="Q105" s="166"/>
      <c r="R105" s="166"/>
      <c r="S105" s="166"/>
      <c r="T105" s="166"/>
      <c r="U105" s="166"/>
      <c r="V105" s="166"/>
      <c r="W105" s="166"/>
    </row>
    <row r="106" ht="12.75" customHeight="1">
      <c r="A106" s="166"/>
      <c r="B106" s="193"/>
      <c r="C106" s="194"/>
      <c r="D106" s="193"/>
      <c r="E106" s="194"/>
      <c r="F106" s="194"/>
      <c r="G106" s="194"/>
      <c r="H106" s="195"/>
      <c r="I106" s="195"/>
      <c r="J106" s="195"/>
      <c r="K106" s="194"/>
      <c r="L106" s="195"/>
      <c r="M106" s="197"/>
      <c r="N106" s="166"/>
      <c r="O106" s="166"/>
      <c r="P106" s="166"/>
      <c r="Q106" s="166"/>
      <c r="R106" s="166"/>
      <c r="S106" s="166"/>
      <c r="T106" s="166"/>
      <c r="U106" s="166"/>
      <c r="V106" s="166"/>
      <c r="W106" s="166"/>
    </row>
    <row r="107" ht="12.75" customHeight="1">
      <c r="A107" s="166"/>
      <c r="B107" s="193"/>
      <c r="C107" s="194"/>
      <c r="D107" s="193"/>
      <c r="E107" s="194"/>
      <c r="F107" s="194"/>
      <c r="G107" s="194"/>
      <c r="H107" s="195"/>
      <c r="I107" s="195"/>
      <c r="J107" s="195"/>
      <c r="K107" s="194"/>
      <c r="L107" s="195"/>
      <c r="M107" s="197"/>
      <c r="N107" s="166"/>
      <c r="O107" s="166"/>
      <c r="P107" s="166"/>
      <c r="Q107" s="166"/>
      <c r="R107" s="166"/>
      <c r="S107" s="166"/>
      <c r="T107" s="166"/>
      <c r="U107" s="166"/>
      <c r="V107" s="166"/>
      <c r="W107" s="166"/>
    </row>
    <row r="108" ht="12.75" customHeight="1">
      <c r="A108" s="166"/>
      <c r="B108" s="193"/>
      <c r="C108" s="194"/>
      <c r="D108" s="193"/>
      <c r="E108" s="194"/>
      <c r="F108" s="194"/>
      <c r="G108" s="194"/>
      <c r="H108" s="195"/>
      <c r="I108" s="195"/>
      <c r="J108" s="195"/>
      <c r="K108" s="194"/>
      <c r="L108" s="195"/>
      <c r="M108" s="197"/>
      <c r="N108" s="166"/>
      <c r="O108" s="166"/>
      <c r="P108" s="166"/>
      <c r="Q108" s="166"/>
      <c r="R108" s="166"/>
      <c r="S108" s="166"/>
      <c r="T108" s="166"/>
      <c r="U108" s="166"/>
      <c r="V108" s="166"/>
      <c r="W108" s="166"/>
    </row>
    <row r="109" ht="12.75" customHeight="1">
      <c r="A109" s="166"/>
      <c r="B109" s="193"/>
      <c r="C109" s="194"/>
      <c r="D109" s="193"/>
      <c r="E109" s="194"/>
      <c r="F109" s="194"/>
      <c r="G109" s="194"/>
      <c r="H109" s="195"/>
      <c r="I109" s="195"/>
      <c r="J109" s="195"/>
      <c r="K109" s="194"/>
      <c r="L109" s="195"/>
      <c r="M109" s="197"/>
      <c r="N109" s="166"/>
      <c r="O109" s="166"/>
      <c r="P109" s="166"/>
      <c r="Q109" s="166"/>
      <c r="R109" s="166"/>
      <c r="S109" s="166"/>
      <c r="T109" s="166"/>
      <c r="U109" s="166"/>
      <c r="V109" s="166"/>
      <c r="W109" s="166"/>
    </row>
    <row r="110" ht="12.75" customHeight="1">
      <c r="A110" s="166"/>
      <c r="B110" s="193"/>
      <c r="C110" s="194"/>
      <c r="D110" s="193"/>
      <c r="E110" s="194"/>
      <c r="F110" s="194"/>
      <c r="G110" s="194"/>
      <c r="H110" s="195"/>
      <c r="I110" s="195"/>
      <c r="J110" s="195"/>
      <c r="K110" s="194"/>
      <c r="L110" s="195"/>
      <c r="M110" s="197"/>
      <c r="N110" s="166"/>
      <c r="O110" s="166"/>
      <c r="P110" s="166"/>
      <c r="Q110" s="166"/>
      <c r="R110" s="166"/>
      <c r="S110" s="166"/>
      <c r="T110" s="166"/>
      <c r="U110" s="166"/>
      <c r="V110" s="166"/>
      <c r="W110" s="166"/>
    </row>
    <row r="111" ht="12.75" customHeight="1">
      <c r="A111" s="166"/>
      <c r="B111" s="193"/>
      <c r="C111" s="194"/>
      <c r="D111" s="193"/>
      <c r="E111" s="194"/>
      <c r="F111" s="194"/>
      <c r="G111" s="194"/>
      <c r="H111" s="195"/>
      <c r="I111" s="195"/>
      <c r="J111" s="195"/>
      <c r="K111" s="194"/>
      <c r="L111" s="195"/>
      <c r="M111" s="197"/>
      <c r="N111" s="166"/>
      <c r="O111" s="166"/>
      <c r="P111" s="166"/>
      <c r="Q111" s="166"/>
      <c r="R111" s="166"/>
      <c r="S111" s="166"/>
      <c r="T111" s="166"/>
      <c r="U111" s="166"/>
      <c r="V111" s="166"/>
      <c r="W111" s="166"/>
    </row>
    <row r="112" ht="12.75" customHeight="1">
      <c r="A112" s="166"/>
      <c r="B112" s="193"/>
      <c r="C112" s="194"/>
      <c r="D112" s="193"/>
      <c r="E112" s="194"/>
      <c r="F112" s="194"/>
      <c r="G112" s="194"/>
      <c r="H112" s="195"/>
      <c r="I112" s="195"/>
      <c r="J112" s="195"/>
      <c r="K112" s="194"/>
      <c r="L112" s="195"/>
      <c r="M112" s="197"/>
      <c r="N112" s="166"/>
      <c r="O112" s="166"/>
      <c r="P112" s="166"/>
      <c r="Q112" s="166"/>
      <c r="R112" s="166"/>
      <c r="S112" s="166"/>
      <c r="T112" s="166"/>
      <c r="U112" s="166"/>
      <c r="V112" s="166"/>
      <c r="W112" s="166"/>
    </row>
    <row r="113" ht="12.75" customHeight="1">
      <c r="A113" s="166"/>
      <c r="B113" s="193"/>
      <c r="C113" s="194"/>
      <c r="D113" s="193"/>
      <c r="E113" s="194"/>
      <c r="F113" s="194"/>
      <c r="G113" s="194"/>
      <c r="H113" s="195"/>
      <c r="I113" s="195"/>
      <c r="J113" s="195"/>
      <c r="K113" s="194"/>
      <c r="L113" s="195"/>
      <c r="M113" s="197"/>
      <c r="N113" s="166"/>
      <c r="O113" s="166"/>
      <c r="P113" s="166"/>
      <c r="Q113" s="166"/>
      <c r="R113" s="166"/>
      <c r="S113" s="166"/>
      <c r="T113" s="166"/>
      <c r="U113" s="166"/>
      <c r="V113" s="166"/>
      <c r="W113" s="166"/>
    </row>
    <row r="114" ht="12.75" customHeight="1">
      <c r="A114" s="166"/>
      <c r="B114" s="193"/>
      <c r="C114" s="194"/>
      <c r="D114" s="193"/>
      <c r="E114" s="194"/>
      <c r="F114" s="194"/>
      <c r="G114" s="194"/>
      <c r="H114" s="195"/>
      <c r="I114" s="195"/>
      <c r="J114" s="195"/>
      <c r="K114" s="194"/>
      <c r="L114" s="195"/>
      <c r="M114" s="197"/>
      <c r="N114" s="166"/>
      <c r="O114" s="166"/>
      <c r="P114" s="166"/>
      <c r="Q114" s="166"/>
      <c r="R114" s="166"/>
      <c r="S114" s="166"/>
      <c r="T114" s="166"/>
      <c r="U114" s="166"/>
      <c r="V114" s="166"/>
      <c r="W114" s="166"/>
    </row>
    <row r="115" ht="12.75" customHeight="1">
      <c r="A115" s="166"/>
      <c r="B115" s="193"/>
      <c r="C115" s="194"/>
      <c r="D115" s="193"/>
      <c r="E115" s="194"/>
      <c r="F115" s="194"/>
      <c r="G115" s="194"/>
      <c r="H115" s="195"/>
      <c r="I115" s="195"/>
      <c r="J115" s="195"/>
      <c r="K115" s="194"/>
      <c r="L115" s="195"/>
      <c r="M115" s="197"/>
      <c r="N115" s="166"/>
      <c r="O115" s="166"/>
      <c r="P115" s="166"/>
      <c r="Q115" s="166"/>
      <c r="R115" s="166"/>
      <c r="S115" s="166"/>
      <c r="T115" s="166"/>
      <c r="U115" s="166"/>
      <c r="V115" s="166"/>
      <c r="W115" s="166"/>
    </row>
    <row r="116" ht="12.75" customHeight="1">
      <c r="A116" s="166"/>
      <c r="B116" s="193"/>
      <c r="C116" s="194"/>
      <c r="D116" s="193"/>
      <c r="E116" s="194"/>
      <c r="F116" s="194"/>
      <c r="G116" s="194"/>
      <c r="H116" s="195"/>
      <c r="I116" s="195"/>
      <c r="J116" s="195"/>
      <c r="K116" s="194"/>
      <c r="L116" s="195"/>
      <c r="M116" s="197"/>
      <c r="N116" s="166"/>
      <c r="O116" s="166"/>
      <c r="P116" s="166"/>
      <c r="Q116" s="166"/>
      <c r="R116" s="166"/>
      <c r="S116" s="166"/>
      <c r="T116" s="166"/>
      <c r="U116" s="166"/>
      <c r="V116" s="166"/>
      <c r="W116" s="166"/>
    </row>
    <row r="117" ht="12.75" customHeight="1">
      <c r="A117" s="166"/>
      <c r="B117" s="193"/>
      <c r="C117" s="194"/>
      <c r="D117" s="193"/>
      <c r="E117" s="194"/>
      <c r="F117" s="194"/>
      <c r="G117" s="194"/>
      <c r="H117" s="195"/>
      <c r="I117" s="195"/>
      <c r="J117" s="195"/>
      <c r="K117" s="194"/>
      <c r="L117" s="195"/>
      <c r="M117" s="197"/>
      <c r="N117" s="166"/>
      <c r="O117" s="166"/>
      <c r="P117" s="166"/>
      <c r="Q117" s="166"/>
      <c r="R117" s="166"/>
      <c r="S117" s="166"/>
      <c r="T117" s="166"/>
      <c r="U117" s="166"/>
      <c r="V117" s="166"/>
      <c r="W117" s="166"/>
    </row>
    <row r="118" ht="12.75" customHeight="1">
      <c r="A118" s="166"/>
      <c r="B118" s="193"/>
      <c r="C118" s="194"/>
      <c r="D118" s="193"/>
      <c r="E118" s="194"/>
      <c r="F118" s="194"/>
      <c r="G118" s="194"/>
      <c r="H118" s="195"/>
      <c r="I118" s="195"/>
      <c r="J118" s="195"/>
      <c r="K118" s="194"/>
      <c r="L118" s="195"/>
      <c r="M118" s="197"/>
      <c r="N118" s="166"/>
      <c r="O118" s="166"/>
      <c r="P118" s="166"/>
      <c r="Q118" s="166"/>
      <c r="R118" s="166"/>
      <c r="S118" s="166"/>
      <c r="T118" s="166"/>
      <c r="U118" s="166"/>
      <c r="V118" s="166"/>
      <c r="W118" s="166"/>
    </row>
    <row r="119" ht="12.75" customHeight="1">
      <c r="A119" s="166"/>
      <c r="B119" s="193"/>
      <c r="C119" s="194"/>
      <c r="D119" s="193"/>
      <c r="E119" s="194"/>
      <c r="F119" s="194"/>
      <c r="G119" s="194"/>
      <c r="H119" s="195"/>
      <c r="I119" s="195"/>
      <c r="J119" s="195"/>
      <c r="K119" s="194"/>
      <c r="L119" s="195"/>
      <c r="M119" s="197"/>
      <c r="N119" s="166"/>
      <c r="O119" s="166"/>
      <c r="P119" s="166"/>
      <c r="Q119" s="166"/>
      <c r="R119" s="166"/>
      <c r="S119" s="166"/>
      <c r="T119" s="166"/>
      <c r="U119" s="166"/>
      <c r="V119" s="166"/>
      <c r="W119" s="166"/>
    </row>
    <row r="120" ht="12.75" customHeight="1">
      <c r="A120" s="166"/>
      <c r="B120" s="193"/>
      <c r="C120" s="194"/>
      <c r="D120" s="193"/>
      <c r="E120" s="194"/>
      <c r="F120" s="194"/>
      <c r="G120" s="194"/>
      <c r="H120" s="195"/>
      <c r="I120" s="195"/>
      <c r="J120" s="195"/>
      <c r="K120" s="194"/>
      <c r="L120" s="195"/>
      <c r="M120" s="197"/>
      <c r="N120" s="166"/>
      <c r="O120" s="166"/>
      <c r="P120" s="166"/>
      <c r="Q120" s="166"/>
      <c r="R120" s="166"/>
      <c r="S120" s="166"/>
      <c r="T120" s="166"/>
      <c r="U120" s="166"/>
      <c r="V120" s="166"/>
      <c r="W120" s="166"/>
    </row>
    <row r="121" ht="12.75" customHeight="1">
      <c r="A121" s="166"/>
      <c r="B121" s="193"/>
      <c r="C121" s="194"/>
      <c r="D121" s="193"/>
      <c r="E121" s="194"/>
      <c r="F121" s="194"/>
      <c r="G121" s="194"/>
      <c r="H121" s="195"/>
      <c r="I121" s="195"/>
      <c r="J121" s="195"/>
      <c r="K121" s="194"/>
      <c r="L121" s="195"/>
      <c r="M121" s="197"/>
      <c r="N121" s="166"/>
      <c r="O121" s="166"/>
      <c r="P121" s="166"/>
      <c r="Q121" s="166"/>
      <c r="R121" s="166"/>
      <c r="S121" s="166"/>
      <c r="T121" s="166"/>
      <c r="U121" s="166"/>
      <c r="V121" s="166"/>
      <c r="W121" s="166"/>
    </row>
    <row r="122" ht="12.75" customHeight="1">
      <c r="A122" s="166"/>
      <c r="B122" s="193"/>
      <c r="C122" s="194"/>
      <c r="D122" s="193"/>
      <c r="E122" s="194"/>
      <c r="F122" s="194"/>
      <c r="G122" s="194"/>
      <c r="H122" s="195"/>
      <c r="I122" s="195"/>
      <c r="J122" s="195"/>
      <c r="K122" s="194"/>
      <c r="L122" s="195"/>
      <c r="M122" s="197"/>
      <c r="N122" s="166"/>
      <c r="O122" s="166"/>
      <c r="P122" s="166"/>
      <c r="Q122" s="166"/>
      <c r="R122" s="166"/>
      <c r="S122" s="166"/>
      <c r="T122" s="166"/>
      <c r="U122" s="166"/>
      <c r="V122" s="166"/>
      <c r="W122" s="166"/>
    </row>
    <row r="123" ht="12.75" customHeight="1">
      <c r="A123" s="166"/>
      <c r="B123" s="193"/>
      <c r="C123" s="194"/>
      <c r="D123" s="193"/>
      <c r="E123" s="194"/>
      <c r="F123" s="194"/>
      <c r="G123" s="194"/>
      <c r="H123" s="195"/>
      <c r="I123" s="195"/>
      <c r="J123" s="195"/>
      <c r="K123" s="194"/>
      <c r="L123" s="195"/>
      <c r="M123" s="197"/>
      <c r="N123" s="166"/>
      <c r="O123" s="166"/>
      <c r="P123" s="166"/>
      <c r="Q123" s="166"/>
      <c r="R123" s="166"/>
      <c r="S123" s="166"/>
      <c r="T123" s="166"/>
      <c r="U123" s="166"/>
      <c r="V123" s="166"/>
      <c r="W123" s="166"/>
    </row>
    <row r="124" ht="12.75" customHeight="1">
      <c r="A124" s="166"/>
      <c r="B124" s="193"/>
      <c r="C124" s="194"/>
      <c r="D124" s="193"/>
      <c r="E124" s="194"/>
      <c r="F124" s="194"/>
      <c r="G124" s="194"/>
      <c r="H124" s="195"/>
      <c r="I124" s="195"/>
      <c r="J124" s="195"/>
      <c r="K124" s="194"/>
      <c r="L124" s="195"/>
      <c r="M124" s="197"/>
      <c r="N124" s="166"/>
      <c r="O124" s="166"/>
      <c r="P124" s="166"/>
      <c r="Q124" s="166"/>
      <c r="R124" s="166"/>
      <c r="S124" s="166"/>
      <c r="T124" s="166"/>
      <c r="U124" s="166"/>
      <c r="V124" s="166"/>
      <c r="W124" s="166"/>
    </row>
    <row r="125" ht="12.75" customHeight="1">
      <c r="A125" s="166"/>
      <c r="B125" s="193"/>
      <c r="C125" s="194"/>
      <c r="D125" s="193"/>
      <c r="E125" s="194"/>
      <c r="F125" s="194"/>
      <c r="G125" s="194"/>
      <c r="H125" s="195"/>
      <c r="I125" s="195"/>
      <c r="J125" s="195"/>
      <c r="K125" s="194"/>
      <c r="L125" s="195"/>
      <c r="M125" s="197"/>
      <c r="N125" s="166"/>
      <c r="O125" s="166"/>
      <c r="P125" s="166"/>
      <c r="Q125" s="166"/>
      <c r="R125" s="166"/>
      <c r="S125" s="166"/>
      <c r="T125" s="166"/>
      <c r="U125" s="166"/>
      <c r="V125" s="166"/>
      <c r="W125" s="166"/>
    </row>
    <row r="126" ht="12.75" customHeight="1">
      <c r="A126" s="166"/>
      <c r="B126" s="193"/>
      <c r="C126" s="194"/>
      <c r="D126" s="193"/>
      <c r="E126" s="194"/>
      <c r="F126" s="194"/>
      <c r="G126" s="194"/>
      <c r="H126" s="195"/>
      <c r="I126" s="195"/>
      <c r="J126" s="195"/>
      <c r="K126" s="194"/>
      <c r="L126" s="195"/>
      <c r="M126" s="197"/>
      <c r="N126" s="166"/>
      <c r="O126" s="166"/>
      <c r="P126" s="166"/>
      <c r="Q126" s="166"/>
      <c r="R126" s="166"/>
      <c r="S126" s="166"/>
      <c r="T126" s="166"/>
      <c r="U126" s="166"/>
      <c r="V126" s="166"/>
      <c r="W126" s="166"/>
    </row>
    <row r="127" ht="12.75" customHeight="1">
      <c r="A127" s="166"/>
      <c r="B127" s="193"/>
      <c r="C127" s="194"/>
      <c r="D127" s="193"/>
      <c r="E127" s="194"/>
      <c r="F127" s="194"/>
      <c r="G127" s="194"/>
      <c r="H127" s="195"/>
      <c r="I127" s="195"/>
      <c r="J127" s="195"/>
      <c r="K127" s="194"/>
      <c r="L127" s="195"/>
      <c r="M127" s="197"/>
      <c r="N127" s="166"/>
      <c r="O127" s="166"/>
      <c r="P127" s="166"/>
      <c r="Q127" s="166"/>
      <c r="R127" s="166"/>
      <c r="S127" s="166"/>
      <c r="T127" s="166"/>
      <c r="U127" s="166"/>
      <c r="V127" s="166"/>
      <c r="W127" s="166"/>
    </row>
    <row r="128" ht="12.75" customHeight="1">
      <c r="A128" s="166"/>
      <c r="B128" s="193"/>
      <c r="C128" s="194"/>
      <c r="D128" s="193"/>
      <c r="E128" s="194"/>
      <c r="F128" s="194"/>
      <c r="G128" s="194"/>
      <c r="H128" s="195"/>
      <c r="I128" s="195"/>
      <c r="J128" s="195"/>
      <c r="K128" s="194"/>
      <c r="L128" s="195"/>
      <c r="M128" s="197"/>
      <c r="N128" s="166"/>
      <c r="O128" s="166"/>
      <c r="P128" s="166"/>
      <c r="Q128" s="166"/>
      <c r="R128" s="166"/>
      <c r="S128" s="166"/>
      <c r="T128" s="166"/>
      <c r="U128" s="166"/>
      <c r="V128" s="166"/>
      <c r="W128" s="166"/>
    </row>
    <row r="129" ht="12.75" customHeight="1">
      <c r="A129" s="166"/>
      <c r="B129" s="193"/>
      <c r="C129" s="194"/>
      <c r="D129" s="193"/>
      <c r="E129" s="194"/>
      <c r="F129" s="194"/>
      <c r="G129" s="194"/>
      <c r="H129" s="195"/>
      <c r="I129" s="195"/>
      <c r="J129" s="195"/>
      <c r="K129" s="194"/>
      <c r="L129" s="195"/>
      <c r="M129" s="197"/>
      <c r="N129" s="166"/>
      <c r="O129" s="166"/>
      <c r="P129" s="166"/>
      <c r="Q129" s="166"/>
      <c r="R129" s="166"/>
      <c r="S129" s="166"/>
      <c r="T129" s="166"/>
      <c r="U129" s="166"/>
      <c r="V129" s="166"/>
      <c r="W129" s="166"/>
    </row>
    <row r="130" ht="12.75" customHeight="1">
      <c r="A130" s="166"/>
      <c r="B130" s="193"/>
      <c r="C130" s="194"/>
      <c r="D130" s="193"/>
      <c r="E130" s="194"/>
      <c r="F130" s="194"/>
      <c r="G130" s="194"/>
      <c r="H130" s="195"/>
      <c r="I130" s="195"/>
      <c r="J130" s="195"/>
      <c r="K130" s="194"/>
      <c r="L130" s="195"/>
      <c r="M130" s="197"/>
      <c r="N130" s="166"/>
      <c r="O130" s="166"/>
      <c r="P130" s="166"/>
      <c r="Q130" s="166"/>
      <c r="R130" s="166"/>
      <c r="S130" s="166"/>
      <c r="T130" s="166"/>
      <c r="U130" s="166"/>
      <c r="V130" s="166"/>
      <c r="W130" s="166"/>
    </row>
    <row r="131" ht="12.75" customHeight="1">
      <c r="A131" s="166"/>
      <c r="B131" s="193"/>
      <c r="C131" s="194"/>
      <c r="D131" s="193"/>
      <c r="E131" s="194"/>
      <c r="F131" s="194"/>
      <c r="G131" s="194"/>
      <c r="H131" s="195"/>
      <c r="I131" s="195"/>
      <c r="J131" s="195"/>
      <c r="K131" s="194"/>
      <c r="L131" s="195"/>
      <c r="M131" s="197"/>
      <c r="N131" s="166"/>
      <c r="O131" s="166"/>
      <c r="P131" s="166"/>
      <c r="Q131" s="166"/>
      <c r="R131" s="166"/>
      <c r="S131" s="166"/>
      <c r="T131" s="166"/>
      <c r="U131" s="166"/>
      <c r="V131" s="166"/>
      <c r="W131" s="166"/>
    </row>
    <row r="132" ht="12.75" customHeight="1">
      <c r="A132" s="166"/>
      <c r="B132" s="193"/>
      <c r="C132" s="194"/>
      <c r="D132" s="193"/>
      <c r="E132" s="194"/>
      <c r="F132" s="194"/>
      <c r="G132" s="194"/>
      <c r="H132" s="195"/>
      <c r="I132" s="195"/>
      <c r="J132" s="195"/>
      <c r="K132" s="194"/>
      <c r="L132" s="195"/>
      <c r="M132" s="197"/>
      <c r="N132" s="166"/>
      <c r="O132" s="166"/>
      <c r="P132" s="166"/>
      <c r="Q132" s="166"/>
      <c r="R132" s="166"/>
      <c r="S132" s="166"/>
      <c r="T132" s="166"/>
      <c r="U132" s="166"/>
      <c r="V132" s="166"/>
      <c r="W132" s="166"/>
    </row>
    <row r="133" ht="12.75" customHeight="1">
      <c r="A133" s="166"/>
      <c r="B133" s="193"/>
      <c r="C133" s="194"/>
      <c r="D133" s="193"/>
      <c r="E133" s="194"/>
      <c r="F133" s="194"/>
      <c r="G133" s="194"/>
      <c r="H133" s="195"/>
      <c r="I133" s="195"/>
      <c r="J133" s="195"/>
      <c r="K133" s="194"/>
      <c r="L133" s="195"/>
      <c r="M133" s="197"/>
      <c r="N133" s="166"/>
      <c r="O133" s="166"/>
      <c r="P133" s="166"/>
      <c r="Q133" s="166"/>
      <c r="R133" s="166"/>
      <c r="S133" s="166"/>
      <c r="T133" s="166"/>
      <c r="U133" s="166"/>
      <c r="V133" s="166"/>
      <c r="W133" s="166"/>
    </row>
    <row r="134" ht="12.75" customHeight="1">
      <c r="A134" s="166"/>
      <c r="B134" s="193"/>
      <c r="C134" s="194"/>
      <c r="D134" s="193"/>
      <c r="E134" s="194"/>
      <c r="F134" s="194"/>
      <c r="G134" s="194"/>
      <c r="H134" s="195"/>
      <c r="I134" s="195"/>
      <c r="J134" s="195"/>
      <c r="K134" s="194"/>
      <c r="L134" s="195"/>
      <c r="M134" s="197"/>
      <c r="N134" s="166"/>
      <c r="O134" s="166"/>
      <c r="P134" s="166"/>
      <c r="Q134" s="166"/>
      <c r="R134" s="166"/>
      <c r="S134" s="166"/>
      <c r="T134" s="166"/>
      <c r="U134" s="166"/>
      <c r="V134" s="166"/>
      <c r="W134" s="166"/>
    </row>
    <row r="135" ht="12.75" customHeight="1">
      <c r="A135" s="166"/>
      <c r="B135" s="193"/>
      <c r="C135" s="194"/>
      <c r="D135" s="193"/>
      <c r="E135" s="194"/>
      <c r="F135" s="194"/>
      <c r="G135" s="194"/>
      <c r="H135" s="195"/>
      <c r="I135" s="195"/>
      <c r="J135" s="195"/>
      <c r="K135" s="194"/>
      <c r="L135" s="195"/>
      <c r="M135" s="197"/>
      <c r="N135" s="166"/>
      <c r="O135" s="166"/>
      <c r="P135" s="166"/>
      <c r="Q135" s="166"/>
      <c r="R135" s="166"/>
      <c r="S135" s="166"/>
      <c r="T135" s="166"/>
      <c r="U135" s="166"/>
      <c r="V135" s="166"/>
      <c r="W135" s="166"/>
    </row>
    <row r="136" ht="12.75" customHeight="1">
      <c r="A136" s="166"/>
      <c r="B136" s="193"/>
      <c r="C136" s="194"/>
      <c r="D136" s="193"/>
      <c r="E136" s="194"/>
      <c r="F136" s="194"/>
      <c r="G136" s="194"/>
      <c r="H136" s="195"/>
      <c r="I136" s="195"/>
      <c r="J136" s="195"/>
      <c r="K136" s="194"/>
      <c r="L136" s="195"/>
      <c r="M136" s="197"/>
      <c r="N136" s="166"/>
      <c r="O136" s="166"/>
      <c r="P136" s="166"/>
      <c r="Q136" s="166"/>
      <c r="R136" s="166"/>
      <c r="S136" s="166"/>
      <c r="T136" s="166"/>
      <c r="U136" s="166"/>
      <c r="V136" s="166"/>
      <c r="W136" s="166"/>
    </row>
    <row r="137" ht="12.75" customHeight="1">
      <c r="A137" s="166"/>
      <c r="B137" s="193"/>
      <c r="C137" s="194"/>
      <c r="D137" s="193"/>
      <c r="E137" s="194"/>
      <c r="F137" s="194"/>
      <c r="G137" s="194"/>
      <c r="H137" s="195"/>
      <c r="I137" s="195"/>
      <c r="J137" s="195"/>
      <c r="K137" s="194"/>
      <c r="L137" s="195"/>
      <c r="M137" s="197"/>
      <c r="N137" s="166"/>
      <c r="O137" s="166"/>
      <c r="P137" s="166"/>
      <c r="Q137" s="166"/>
      <c r="R137" s="166"/>
      <c r="S137" s="166"/>
      <c r="T137" s="166"/>
      <c r="U137" s="166"/>
      <c r="V137" s="166"/>
      <c r="W137" s="166"/>
    </row>
    <row r="138" ht="12.75" customHeight="1">
      <c r="A138" s="166"/>
      <c r="B138" s="193"/>
      <c r="C138" s="194"/>
      <c r="D138" s="193"/>
      <c r="E138" s="194"/>
      <c r="F138" s="194"/>
      <c r="G138" s="194"/>
      <c r="H138" s="195"/>
      <c r="I138" s="195"/>
      <c r="J138" s="195"/>
      <c r="K138" s="194"/>
      <c r="L138" s="195"/>
      <c r="M138" s="197"/>
      <c r="N138" s="166"/>
      <c r="O138" s="166"/>
      <c r="P138" s="166"/>
      <c r="Q138" s="166"/>
      <c r="R138" s="166"/>
      <c r="S138" s="166"/>
      <c r="T138" s="166"/>
      <c r="U138" s="166"/>
      <c r="V138" s="166"/>
      <c r="W138" s="166"/>
    </row>
    <row r="139" ht="12.75" customHeight="1">
      <c r="A139" s="166"/>
      <c r="B139" s="193"/>
      <c r="C139" s="194"/>
      <c r="D139" s="193"/>
      <c r="E139" s="194"/>
      <c r="F139" s="194"/>
      <c r="G139" s="194"/>
      <c r="H139" s="195"/>
      <c r="I139" s="195"/>
      <c r="J139" s="195"/>
      <c r="K139" s="194"/>
      <c r="L139" s="195"/>
      <c r="M139" s="197"/>
      <c r="N139" s="166"/>
      <c r="O139" s="166"/>
      <c r="P139" s="166"/>
      <c r="Q139" s="166"/>
      <c r="R139" s="166"/>
      <c r="S139" s="166"/>
      <c r="T139" s="166"/>
      <c r="U139" s="166"/>
      <c r="V139" s="166"/>
      <c r="W139" s="166"/>
    </row>
    <row r="140" ht="12.75" customHeight="1">
      <c r="A140" s="166"/>
      <c r="B140" s="193"/>
      <c r="C140" s="194"/>
      <c r="D140" s="193"/>
      <c r="E140" s="194"/>
      <c r="F140" s="194"/>
      <c r="G140" s="194"/>
      <c r="H140" s="195"/>
      <c r="I140" s="195"/>
      <c r="J140" s="195"/>
      <c r="K140" s="194"/>
      <c r="L140" s="195"/>
      <c r="M140" s="197"/>
      <c r="N140" s="166"/>
      <c r="O140" s="166"/>
      <c r="P140" s="166"/>
      <c r="Q140" s="166"/>
      <c r="R140" s="166"/>
      <c r="S140" s="166"/>
      <c r="T140" s="166"/>
      <c r="U140" s="166"/>
      <c r="V140" s="166"/>
      <c r="W140" s="166"/>
    </row>
    <row r="141" ht="12.75" customHeight="1">
      <c r="A141" s="166"/>
      <c r="B141" s="193"/>
      <c r="C141" s="194"/>
      <c r="D141" s="193"/>
      <c r="E141" s="194"/>
      <c r="F141" s="194"/>
      <c r="G141" s="194"/>
      <c r="H141" s="195"/>
      <c r="I141" s="195"/>
      <c r="J141" s="195"/>
      <c r="K141" s="194"/>
      <c r="L141" s="195"/>
      <c r="M141" s="197"/>
      <c r="N141" s="166"/>
      <c r="O141" s="166"/>
      <c r="P141" s="166"/>
      <c r="Q141" s="166"/>
      <c r="R141" s="166"/>
      <c r="S141" s="166"/>
      <c r="T141" s="166"/>
      <c r="U141" s="166"/>
      <c r="V141" s="166"/>
      <c r="W141" s="166"/>
    </row>
    <row r="142" ht="12.75" customHeight="1">
      <c r="A142" s="166"/>
      <c r="B142" s="193"/>
      <c r="C142" s="194"/>
      <c r="D142" s="193"/>
      <c r="E142" s="194"/>
      <c r="F142" s="194"/>
      <c r="G142" s="194"/>
      <c r="H142" s="195"/>
      <c r="I142" s="195"/>
      <c r="J142" s="195"/>
      <c r="K142" s="194"/>
      <c r="L142" s="195"/>
      <c r="M142" s="197"/>
      <c r="N142" s="166"/>
      <c r="O142" s="166"/>
      <c r="P142" s="166"/>
      <c r="Q142" s="166"/>
      <c r="R142" s="166"/>
      <c r="S142" s="166"/>
      <c r="T142" s="166"/>
      <c r="U142" s="166"/>
      <c r="V142" s="166"/>
      <c r="W142" s="166"/>
    </row>
    <row r="143" ht="12.75" customHeight="1">
      <c r="A143" s="166"/>
      <c r="B143" s="193"/>
      <c r="C143" s="194"/>
      <c r="D143" s="193"/>
      <c r="E143" s="194"/>
      <c r="F143" s="194"/>
      <c r="G143" s="194"/>
      <c r="H143" s="195"/>
      <c r="I143" s="195"/>
      <c r="J143" s="195"/>
      <c r="K143" s="194"/>
      <c r="L143" s="195"/>
      <c r="M143" s="197"/>
      <c r="N143" s="166"/>
      <c r="O143" s="166"/>
      <c r="P143" s="166"/>
      <c r="Q143" s="166"/>
      <c r="R143" s="166"/>
      <c r="S143" s="166"/>
      <c r="T143" s="166"/>
      <c r="U143" s="166"/>
      <c r="V143" s="166"/>
      <c r="W143" s="166"/>
    </row>
    <row r="144" ht="12.75" customHeight="1">
      <c r="A144" s="166"/>
      <c r="B144" s="193"/>
      <c r="C144" s="194"/>
      <c r="D144" s="193"/>
      <c r="E144" s="194"/>
      <c r="F144" s="194"/>
      <c r="G144" s="194"/>
      <c r="H144" s="195"/>
      <c r="I144" s="195"/>
      <c r="J144" s="195"/>
      <c r="K144" s="194"/>
      <c r="L144" s="195"/>
      <c r="M144" s="197"/>
      <c r="N144" s="166"/>
      <c r="O144" s="166"/>
      <c r="P144" s="166"/>
      <c r="Q144" s="166"/>
      <c r="R144" s="166"/>
      <c r="S144" s="166"/>
      <c r="T144" s="166"/>
      <c r="U144" s="166"/>
      <c r="V144" s="166"/>
      <c r="W144" s="166"/>
    </row>
    <row r="145" ht="12.75" customHeight="1">
      <c r="A145" s="166"/>
      <c r="B145" s="193"/>
      <c r="C145" s="194"/>
      <c r="D145" s="193"/>
      <c r="E145" s="194"/>
      <c r="F145" s="194"/>
      <c r="G145" s="194"/>
      <c r="H145" s="195"/>
      <c r="I145" s="195"/>
      <c r="J145" s="195"/>
      <c r="K145" s="194"/>
      <c r="L145" s="195"/>
      <c r="M145" s="197"/>
      <c r="N145" s="166"/>
      <c r="O145" s="166"/>
      <c r="P145" s="166"/>
      <c r="Q145" s="166"/>
      <c r="R145" s="166"/>
      <c r="S145" s="166"/>
      <c r="T145" s="166"/>
      <c r="U145" s="166"/>
      <c r="V145" s="166"/>
      <c r="W145" s="166"/>
    </row>
    <row r="146" ht="12.75" customHeight="1">
      <c r="A146" s="166"/>
      <c r="B146" s="193"/>
      <c r="C146" s="194"/>
      <c r="D146" s="193"/>
      <c r="E146" s="194"/>
      <c r="F146" s="194"/>
      <c r="G146" s="194"/>
      <c r="H146" s="195"/>
      <c r="I146" s="195"/>
      <c r="J146" s="195"/>
      <c r="K146" s="194"/>
      <c r="L146" s="195"/>
      <c r="M146" s="197"/>
      <c r="N146" s="166"/>
      <c r="O146" s="166"/>
      <c r="P146" s="166"/>
      <c r="Q146" s="166"/>
      <c r="R146" s="166"/>
      <c r="S146" s="166"/>
      <c r="T146" s="166"/>
      <c r="U146" s="166"/>
      <c r="V146" s="166"/>
      <c r="W146" s="166"/>
    </row>
    <row r="147" ht="12.75" customHeight="1">
      <c r="A147" s="166"/>
      <c r="B147" s="193"/>
      <c r="C147" s="194"/>
      <c r="D147" s="193"/>
      <c r="E147" s="194"/>
      <c r="F147" s="194"/>
      <c r="G147" s="194"/>
      <c r="H147" s="195"/>
      <c r="I147" s="195"/>
      <c r="J147" s="195"/>
      <c r="K147" s="194"/>
      <c r="L147" s="195"/>
      <c r="M147" s="197"/>
      <c r="N147" s="166"/>
      <c r="O147" s="166"/>
      <c r="P147" s="166"/>
      <c r="Q147" s="166"/>
      <c r="R147" s="166"/>
      <c r="S147" s="166"/>
      <c r="T147" s="166"/>
      <c r="U147" s="166"/>
      <c r="V147" s="166"/>
      <c r="W147" s="166"/>
    </row>
    <row r="148" ht="12.75" customHeight="1">
      <c r="A148" s="166"/>
      <c r="B148" s="193"/>
      <c r="C148" s="194"/>
      <c r="D148" s="193"/>
      <c r="E148" s="194"/>
      <c r="F148" s="194"/>
      <c r="G148" s="194"/>
      <c r="H148" s="195"/>
      <c r="I148" s="195"/>
      <c r="J148" s="195"/>
      <c r="K148" s="194"/>
      <c r="L148" s="195"/>
      <c r="M148" s="197"/>
      <c r="N148" s="166"/>
      <c r="O148" s="166"/>
      <c r="P148" s="166"/>
      <c r="Q148" s="166"/>
      <c r="R148" s="166"/>
      <c r="S148" s="166"/>
      <c r="T148" s="166"/>
      <c r="U148" s="166"/>
      <c r="V148" s="166"/>
      <c r="W148" s="166"/>
    </row>
    <row r="149" ht="12.75" customHeight="1">
      <c r="A149" s="166"/>
      <c r="B149" s="193"/>
      <c r="C149" s="194"/>
      <c r="D149" s="193"/>
      <c r="E149" s="194"/>
      <c r="F149" s="194"/>
      <c r="G149" s="194"/>
      <c r="H149" s="195"/>
      <c r="I149" s="195"/>
      <c r="J149" s="195"/>
      <c r="K149" s="194"/>
      <c r="L149" s="195"/>
      <c r="M149" s="197"/>
      <c r="N149" s="166"/>
      <c r="O149" s="166"/>
      <c r="P149" s="166"/>
      <c r="Q149" s="166"/>
      <c r="R149" s="166"/>
      <c r="S149" s="166"/>
      <c r="T149" s="166"/>
      <c r="U149" s="166"/>
      <c r="V149" s="166"/>
      <c r="W149" s="166"/>
    </row>
    <row r="150" ht="12.75" customHeight="1">
      <c r="A150" s="166"/>
      <c r="B150" s="193"/>
      <c r="C150" s="194"/>
      <c r="D150" s="193"/>
      <c r="E150" s="194"/>
      <c r="F150" s="194"/>
      <c r="G150" s="194"/>
      <c r="H150" s="195"/>
      <c r="I150" s="195"/>
      <c r="J150" s="195"/>
      <c r="K150" s="194"/>
      <c r="L150" s="195"/>
      <c r="M150" s="197"/>
      <c r="N150" s="166"/>
      <c r="O150" s="166"/>
      <c r="P150" s="166"/>
      <c r="Q150" s="166"/>
      <c r="R150" s="166"/>
      <c r="S150" s="166"/>
      <c r="T150" s="166"/>
      <c r="U150" s="166"/>
      <c r="V150" s="166"/>
      <c r="W150" s="166"/>
    </row>
    <row r="151" ht="12.75" customHeight="1">
      <c r="A151" s="166"/>
      <c r="B151" s="193"/>
      <c r="C151" s="194"/>
      <c r="D151" s="193"/>
      <c r="E151" s="194"/>
      <c r="F151" s="194"/>
      <c r="G151" s="194"/>
      <c r="H151" s="195"/>
      <c r="I151" s="195"/>
      <c r="J151" s="195"/>
      <c r="K151" s="194"/>
      <c r="L151" s="195"/>
      <c r="M151" s="197"/>
      <c r="N151" s="166"/>
      <c r="O151" s="166"/>
      <c r="P151" s="166"/>
      <c r="Q151" s="166"/>
      <c r="R151" s="166"/>
      <c r="S151" s="166"/>
      <c r="T151" s="166"/>
      <c r="U151" s="166"/>
      <c r="V151" s="166"/>
      <c r="W151" s="166"/>
    </row>
    <row r="152" ht="12.75" customHeight="1">
      <c r="A152" s="166"/>
      <c r="B152" s="193"/>
      <c r="C152" s="194"/>
      <c r="D152" s="193"/>
      <c r="E152" s="194"/>
      <c r="F152" s="194"/>
      <c r="G152" s="194"/>
      <c r="H152" s="195"/>
      <c r="I152" s="195"/>
      <c r="J152" s="195"/>
      <c r="K152" s="194"/>
      <c r="L152" s="195"/>
      <c r="M152" s="197"/>
      <c r="N152" s="166"/>
      <c r="O152" s="166"/>
      <c r="P152" s="166"/>
      <c r="Q152" s="166"/>
      <c r="R152" s="166"/>
      <c r="S152" s="166"/>
      <c r="T152" s="166"/>
      <c r="U152" s="166"/>
      <c r="V152" s="166"/>
      <c r="W152" s="166"/>
    </row>
    <row r="153" ht="12.75" customHeight="1">
      <c r="A153" s="166"/>
      <c r="B153" s="193"/>
      <c r="C153" s="194"/>
      <c r="D153" s="193"/>
      <c r="E153" s="194"/>
      <c r="F153" s="194"/>
      <c r="G153" s="194"/>
      <c r="H153" s="195"/>
      <c r="I153" s="195"/>
      <c r="J153" s="195"/>
      <c r="K153" s="194"/>
      <c r="L153" s="195"/>
      <c r="M153" s="197"/>
      <c r="N153" s="166"/>
      <c r="O153" s="166"/>
      <c r="P153" s="166"/>
      <c r="Q153" s="166"/>
      <c r="R153" s="166"/>
      <c r="S153" s="166"/>
      <c r="T153" s="166"/>
      <c r="U153" s="166"/>
      <c r="V153" s="166"/>
      <c r="W153" s="166"/>
    </row>
    <row r="154" ht="12.75" customHeight="1">
      <c r="A154" s="166"/>
      <c r="B154" s="193"/>
      <c r="C154" s="194"/>
      <c r="D154" s="193"/>
      <c r="E154" s="194"/>
      <c r="F154" s="194"/>
      <c r="G154" s="194"/>
      <c r="H154" s="195"/>
      <c r="I154" s="195"/>
      <c r="J154" s="195"/>
      <c r="K154" s="194"/>
      <c r="L154" s="195"/>
      <c r="M154" s="197"/>
      <c r="N154" s="166"/>
      <c r="O154" s="166"/>
      <c r="P154" s="166"/>
      <c r="Q154" s="166"/>
      <c r="R154" s="166"/>
      <c r="S154" s="166"/>
      <c r="T154" s="166"/>
      <c r="U154" s="166"/>
      <c r="V154" s="166"/>
      <c r="W154" s="166"/>
    </row>
    <row r="155" ht="12.75" customHeight="1">
      <c r="A155" s="166"/>
      <c r="B155" s="193"/>
      <c r="C155" s="194"/>
      <c r="D155" s="193"/>
      <c r="E155" s="194"/>
      <c r="F155" s="194"/>
      <c r="G155" s="194"/>
      <c r="H155" s="195"/>
      <c r="I155" s="195"/>
      <c r="J155" s="195"/>
      <c r="K155" s="194"/>
      <c r="L155" s="195"/>
      <c r="M155" s="197"/>
      <c r="N155" s="166"/>
      <c r="O155" s="166"/>
      <c r="P155" s="166"/>
      <c r="Q155" s="166"/>
      <c r="R155" s="166"/>
      <c r="S155" s="166"/>
      <c r="T155" s="166"/>
      <c r="U155" s="166"/>
      <c r="V155" s="166"/>
      <c r="W155" s="166"/>
    </row>
    <row r="156" ht="12.75" customHeight="1">
      <c r="A156" s="166"/>
      <c r="B156" s="193"/>
      <c r="C156" s="194"/>
      <c r="D156" s="193"/>
      <c r="E156" s="194"/>
      <c r="F156" s="194"/>
      <c r="G156" s="194"/>
      <c r="H156" s="195"/>
      <c r="I156" s="195"/>
      <c r="J156" s="195"/>
      <c r="K156" s="194"/>
      <c r="L156" s="195"/>
      <c r="M156" s="197"/>
      <c r="N156" s="166"/>
      <c r="O156" s="166"/>
      <c r="P156" s="166"/>
      <c r="Q156" s="166"/>
      <c r="R156" s="166"/>
      <c r="S156" s="166"/>
      <c r="T156" s="166"/>
      <c r="U156" s="166"/>
      <c r="V156" s="166"/>
      <c r="W156" s="166"/>
    </row>
    <row r="157" ht="12.75" customHeight="1">
      <c r="A157" s="166"/>
      <c r="B157" s="193"/>
      <c r="C157" s="194"/>
      <c r="D157" s="193"/>
      <c r="E157" s="194"/>
      <c r="F157" s="194"/>
      <c r="G157" s="194"/>
      <c r="H157" s="195"/>
      <c r="I157" s="195"/>
      <c r="J157" s="195"/>
      <c r="K157" s="194"/>
      <c r="L157" s="195"/>
      <c r="M157" s="197"/>
      <c r="N157" s="166"/>
      <c r="O157" s="166"/>
      <c r="P157" s="166"/>
      <c r="Q157" s="166"/>
      <c r="R157" s="166"/>
      <c r="S157" s="166"/>
      <c r="T157" s="166"/>
      <c r="U157" s="166"/>
      <c r="V157" s="166"/>
      <c r="W157" s="166"/>
    </row>
    <row r="158" ht="12.75" customHeight="1">
      <c r="A158" s="166"/>
      <c r="B158" s="193"/>
      <c r="C158" s="194"/>
      <c r="D158" s="193"/>
      <c r="E158" s="194"/>
      <c r="F158" s="194"/>
      <c r="G158" s="194"/>
      <c r="H158" s="195"/>
      <c r="I158" s="195"/>
      <c r="J158" s="195"/>
      <c r="K158" s="194"/>
      <c r="L158" s="195"/>
      <c r="M158" s="197"/>
      <c r="N158" s="166"/>
      <c r="O158" s="166"/>
      <c r="P158" s="166"/>
      <c r="Q158" s="166"/>
      <c r="R158" s="166"/>
      <c r="S158" s="166"/>
      <c r="T158" s="166"/>
      <c r="U158" s="166"/>
      <c r="V158" s="166"/>
      <c r="W158" s="166"/>
    </row>
    <row r="159" ht="12.75" customHeight="1">
      <c r="A159" s="166"/>
      <c r="B159" s="193"/>
      <c r="C159" s="194"/>
      <c r="D159" s="193"/>
      <c r="E159" s="194"/>
      <c r="F159" s="194"/>
      <c r="G159" s="194"/>
      <c r="H159" s="195"/>
      <c r="I159" s="195"/>
      <c r="J159" s="195"/>
      <c r="K159" s="194"/>
      <c r="L159" s="195"/>
      <c r="M159" s="197"/>
      <c r="N159" s="166"/>
      <c r="O159" s="166"/>
      <c r="P159" s="166"/>
      <c r="Q159" s="166"/>
      <c r="R159" s="166"/>
      <c r="S159" s="166"/>
      <c r="T159" s="166"/>
      <c r="U159" s="166"/>
      <c r="V159" s="166"/>
      <c r="W159" s="166"/>
    </row>
    <row r="160" ht="12.75" customHeight="1">
      <c r="A160" s="166"/>
      <c r="B160" s="193"/>
      <c r="C160" s="194"/>
      <c r="D160" s="193"/>
      <c r="E160" s="194"/>
      <c r="F160" s="194"/>
      <c r="G160" s="194"/>
      <c r="H160" s="195"/>
      <c r="I160" s="195"/>
      <c r="J160" s="195"/>
      <c r="K160" s="194"/>
      <c r="L160" s="195"/>
      <c r="M160" s="197"/>
      <c r="N160" s="166"/>
      <c r="O160" s="166"/>
      <c r="P160" s="166"/>
      <c r="Q160" s="166"/>
      <c r="R160" s="166"/>
      <c r="S160" s="166"/>
      <c r="T160" s="166"/>
      <c r="U160" s="166"/>
      <c r="V160" s="166"/>
      <c r="W160" s="166"/>
    </row>
    <row r="161" ht="12.75" customHeight="1">
      <c r="A161" s="166"/>
      <c r="B161" s="193"/>
      <c r="C161" s="194"/>
      <c r="D161" s="193"/>
      <c r="E161" s="194"/>
      <c r="F161" s="194"/>
      <c r="G161" s="194"/>
      <c r="H161" s="195"/>
      <c r="I161" s="195"/>
      <c r="J161" s="195"/>
      <c r="K161" s="194"/>
      <c r="L161" s="195"/>
      <c r="M161" s="197"/>
      <c r="N161" s="166"/>
      <c r="O161" s="166"/>
      <c r="P161" s="166"/>
      <c r="Q161" s="166"/>
      <c r="R161" s="166"/>
      <c r="S161" s="166"/>
      <c r="T161" s="166"/>
      <c r="U161" s="166"/>
      <c r="V161" s="166"/>
      <c r="W161" s="166"/>
    </row>
    <row r="162" ht="12.75" customHeight="1">
      <c r="A162" s="166"/>
      <c r="B162" s="193"/>
      <c r="C162" s="194"/>
      <c r="D162" s="193"/>
      <c r="E162" s="194"/>
      <c r="F162" s="194"/>
      <c r="G162" s="194"/>
      <c r="H162" s="195"/>
      <c r="I162" s="195"/>
      <c r="J162" s="195"/>
      <c r="K162" s="194"/>
      <c r="L162" s="195"/>
      <c r="M162" s="197"/>
      <c r="N162" s="166"/>
      <c r="O162" s="166"/>
      <c r="P162" s="166"/>
      <c r="Q162" s="166"/>
      <c r="R162" s="166"/>
      <c r="S162" s="166"/>
      <c r="T162" s="166"/>
      <c r="U162" s="166"/>
      <c r="V162" s="166"/>
      <c r="W162" s="166"/>
    </row>
    <row r="163" ht="12.75" customHeight="1">
      <c r="A163" s="166"/>
      <c r="B163" s="193"/>
      <c r="C163" s="194"/>
      <c r="D163" s="193"/>
      <c r="E163" s="194"/>
      <c r="F163" s="194"/>
      <c r="G163" s="194"/>
      <c r="H163" s="195"/>
      <c r="I163" s="195"/>
      <c r="J163" s="195"/>
      <c r="K163" s="194"/>
      <c r="L163" s="195"/>
      <c r="M163" s="197"/>
      <c r="N163" s="166"/>
      <c r="O163" s="166"/>
      <c r="P163" s="166"/>
      <c r="Q163" s="166"/>
      <c r="R163" s="166"/>
      <c r="S163" s="166"/>
      <c r="T163" s="166"/>
      <c r="U163" s="166"/>
      <c r="V163" s="166"/>
      <c r="W163" s="166"/>
    </row>
    <row r="164" ht="12.75" customHeight="1">
      <c r="A164" s="166"/>
      <c r="B164" s="193"/>
      <c r="C164" s="194"/>
      <c r="D164" s="193"/>
      <c r="E164" s="194"/>
      <c r="F164" s="194"/>
      <c r="G164" s="194"/>
      <c r="H164" s="195"/>
      <c r="I164" s="195"/>
      <c r="J164" s="195"/>
      <c r="K164" s="194"/>
      <c r="L164" s="195"/>
      <c r="M164" s="197"/>
      <c r="N164" s="166"/>
      <c r="O164" s="166"/>
      <c r="P164" s="166"/>
      <c r="Q164" s="166"/>
      <c r="R164" s="166"/>
      <c r="S164" s="166"/>
      <c r="T164" s="166"/>
      <c r="U164" s="166"/>
      <c r="V164" s="166"/>
      <c r="W164" s="166"/>
    </row>
    <row r="165" ht="12.75" customHeight="1">
      <c r="A165" s="166"/>
      <c r="B165" s="193"/>
      <c r="C165" s="194"/>
      <c r="D165" s="193"/>
      <c r="E165" s="194"/>
      <c r="F165" s="194"/>
      <c r="G165" s="194"/>
      <c r="H165" s="195"/>
      <c r="I165" s="195"/>
      <c r="J165" s="195"/>
      <c r="K165" s="194"/>
      <c r="L165" s="195"/>
      <c r="M165" s="197"/>
      <c r="N165" s="166"/>
      <c r="O165" s="166"/>
      <c r="P165" s="166"/>
      <c r="Q165" s="166"/>
      <c r="R165" s="166"/>
      <c r="S165" s="166"/>
      <c r="T165" s="166"/>
      <c r="U165" s="166"/>
      <c r="V165" s="166"/>
      <c r="W165" s="166"/>
    </row>
    <row r="166" ht="12.75" customHeight="1">
      <c r="A166" s="166"/>
      <c r="B166" s="193"/>
      <c r="C166" s="194"/>
      <c r="D166" s="193"/>
      <c r="E166" s="194"/>
      <c r="F166" s="194"/>
      <c r="G166" s="194"/>
      <c r="H166" s="195"/>
      <c r="I166" s="195"/>
      <c r="J166" s="195"/>
      <c r="K166" s="194"/>
      <c r="L166" s="195"/>
      <c r="M166" s="197"/>
      <c r="N166" s="166"/>
      <c r="O166" s="166"/>
      <c r="P166" s="166"/>
      <c r="Q166" s="166"/>
      <c r="R166" s="166"/>
      <c r="S166" s="166"/>
      <c r="T166" s="166"/>
      <c r="U166" s="166"/>
      <c r="V166" s="166"/>
      <c r="W166" s="166"/>
    </row>
    <row r="167" ht="12.75" customHeight="1">
      <c r="A167" s="166"/>
      <c r="B167" s="193"/>
      <c r="C167" s="194"/>
      <c r="D167" s="193"/>
      <c r="E167" s="194"/>
      <c r="F167" s="194"/>
      <c r="G167" s="194"/>
      <c r="H167" s="195"/>
      <c r="I167" s="195"/>
      <c r="J167" s="195"/>
      <c r="K167" s="194"/>
      <c r="L167" s="195"/>
      <c r="M167" s="197"/>
      <c r="N167" s="166"/>
      <c r="O167" s="166"/>
      <c r="P167" s="166"/>
      <c r="Q167" s="166"/>
      <c r="R167" s="166"/>
      <c r="S167" s="166"/>
      <c r="T167" s="166"/>
      <c r="U167" s="166"/>
      <c r="V167" s="166"/>
      <c r="W167" s="166"/>
    </row>
    <row r="168" ht="12.75" customHeight="1">
      <c r="A168" s="166"/>
      <c r="B168" s="193"/>
      <c r="C168" s="194"/>
      <c r="D168" s="193"/>
      <c r="E168" s="194"/>
      <c r="F168" s="194"/>
      <c r="G168" s="194"/>
      <c r="H168" s="195"/>
      <c r="I168" s="195"/>
      <c r="J168" s="195"/>
      <c r="K168" s="194"/>
      <c r="L168" s="195"/>
      <c r="M168" s="197"/>
      <c r="N168" s="166"/>
      <c r="O168" s="166"/>
      <c r="P168" s="166"/>
      <c r="Q168" s="166"/>
      <c r="R168" s="166"/>
      <c r="S168" s="166"/>
      <c r="T168" s="166"/>
      <c r="U168" s="166"/>
      <c r="V168" s="166"/>
      <c r="W168" s="166"/>
    </row>
    <row r="169" ht="12.75" customHeight="1">
      <c r="A169" s="166"/>
      <c r="B169" s="193"/>
      <c r="C169" s="194"/>
      <c r="D169" s="193"/>
      <c r="E169" s="194"/>
      <c r="F169" s="194"/>
      <c r="G169" s="194"/>
      <c r="H169" s="195"/>
      <c r="I169" s="195"/>
      <c r="J169" s="195"/>
      <c r="K169" s="194"/>
      <c r="L169" s="195"/>
      <c r="M169" s="197"/>
      <c r="N169" s="166"/>
      <c r="O169" s="166"/>
      <c r="P169" s="166"/>
      <c r="Q169" s="166"/>
      <c r="R169" s="166"/>
      <c r="S169" s="166"/>
      <c r="T169" s="166"/>
      <c r="U169" s="166"/>
      <c r="V169" s="166"/>
      <c r="W169" s="166"/>
    </row>
    <row r="170" ht="12.75" customHeight="1">
      <c r="A170" s="166"/>
      <c r="B170" s="193"/>
      <c r="C170" s="194"/>
      <c r="D170" s="193"/>
      <c r="E170" s="194"/>
      <c r="F170" s="194"/>
      <c r="G170" s="194"/>
      <c r="H170" s="195"/>
      <c r="I170" s="195"/>
      <c r="J170" s="195"/>
      <c r="K170" s="194"/>
      <c r="L170" s="195"/>
      <c r="M170" s="197"/>
      <c r="N170" s="166"/>
      <c r="O170" s="166"/>
      <c r="P170" s="166"/>
      <c r="Q170" s="166"/>
      <c r="R170" s="166"/>
      <c r="S170" s="166"/>
      <c r="T170" s="166"/>
      <c r="U170" s="166"/>
      <c r="V170" s="166"/>
      <c r="W170" s="166"/>
    </row>
    <row r="171" ht="12.75" customHeight="1">
      <c r="A171" s="166"/>
      <c r="B171" s="193"/>
      <c r="C171" s="194"/>
      <c r="D171" s="193"/>
      <c r="E171" s="194"/>
      <c r="F171" s="194"/>
      <c r="G171" s="194"/>
      <c r="H171" s="195"/>
      <c r="I171" s="195"/>
      <c r="J171" s="195"/>
      <c r="K171" s="194"/>
      <c r="L171" s="195"/>
      <c r="M171" s="197"/>
      <c r="N171" s="166"/>
      <c r="O171" s="166"/>
      <c r="P171" s="166"/>
      <c r="Q171" s="166"/>
      <c r="R171" s="166"/>
      <c r="S171" s="166"/>
      <c r="T171" s="166"/>
      <c r="U171" s="166"/>
      <c r="V171" s="166"/>
      <c r="W171" s="166"/>
    </row>
    <row r="172" ht="12.75" customHeight="1">
      <c r="A172" s="166"/>
      <c r="B172" s="193"/>
      <c r="C172" s="194"/>
      <c r="D172" s="193"/>
      <c r="E172" s="194"/>
      <c r="F172" s="194"/>
      <c r="G172" s="194"/>
      <c r="H172" s="195"/>
      <c r="I172" s="195"/>
      <c r="J172" s="195"/>
      <c r="K172" s="194"/>
      <c r="L172" s="195"/>
      <c r="M172" s="197"/>
      <c r="N172" s="166"/>
      <c r="O172" s="166"/>
      <c r="P172" s="166"/>
      <c r="Q172" s="166"/>
      <c r="R172" s="166"/>
      <c r="S172" s="166"/>
      <c r="T172" s="166"/>
      <c r="U172" s="166"/>
      <c r="V172" s="166"/>
      <c r="W172" s="166"/>
    </row>
    <row r="173" ht="12.75" customHeight="1">
      <c r="A173" s="166"/>
      <c r="B173" s="193"/>
      <c r="C173" s="194"/>
      <c r="D173" s="193"/>
      <c r="E173" s="194"/>
      <c r="F173" s="194"/>
      <c r="G173" s="194"/>
      <c r="H173" s="195"/>
      <c r="I173" s="195"/>
      <c r="J173" s="195"/>
      <c r="K173" s="194"/>
      <c r="L173" s="195"/>
      <c r="M173" s="197"/>
      <c r="N173" s="166"/>
      <c r="O173" s="166"/>
      <c r="P173" s="166"/>
      <c r="Q173" s="166"/>
      <c r="R173" s="166"/>
      <c r="S173" s="166"/>
      <c r="T173" s="166"/>
      <c r="U173" s="166"/>
      <c r="V173" s="166"/>
      <c r="W173" s="166"/>
    </row>
    <row r="174" ht="12.75" customHeight="1">
      <c r="A174" s="166"/>
      <c r="B174" s="193"/>
      <c r="C174" s="194"/>
      <c r="D174" s="193"/>
      <c r="E174" s="194"/>
      <c r="F174" s="194"/>
      <c r="G174" s="194"/>
      <c r="H174" s="195"/>
      <c r="I174" s="195"/>
      <c r="J174" s="195"/>
      <c r="K174" s="194"/>
      <c r="L174" s="195"/>
      <c r="M174" s="197"/>
      <c r="N174" s="166"/>
      <c r="O174" s="166"/>
      <c r="P174" s="166"/>
      <c r="Q174" s="166"/>
      <c r="R174" s="166"/>
      <c r="S174" s="166"/>
      <c r="T174" s="166"/>
      <c r="U174" s="166"/>
      <c r="V174" s="166"/>
      <c r="W174" s="166"/>
    </row>
    <row r="175" ht="12.75" customHeight="1">
      <c r="A175" s="166"/>
      <c r="B175" s="193"/>
      <c r="C175" s="194"/>
      <c r="D175" s="193"/>
      <c r="E175" s="194"/>
      <c r="F175" s="194"/>
      <c r="G175" s="194"/>
      <c r="H175" s="195"/>
      <c r="I175" s="195"/>
      <c r="J175" s="195"/>
      <c r="K175" s="194"/>
      <c r="L175" s="195"/>
      <c r="M175" s="197"/>
      <c r="N175" s="166"/>
      <c r="O175" s="166"/>
      <c r="P175" s="166"/>
      <c r="Q175" s="166"/>
      <c r="R175" s="166"/>
      <c r="S175" s="166"/>
      <c r="T175" s="166"/>
      <c r="U175" s="166"/>
      <c r="V175" s="166"/>
      <c r="W175" s="166"/>
    </row>
    <row r="176" ht="12.75" customHeight="1">
      <c r="A176" s="166"/>
      <c r="B176" s="193"/>
      <c r="C176" s="194"/>
      <c r="D176" s="193"/>
      <c r="E176" s="194"/>
      <c r="F176" s="194"/>
      <c r="G176" s="194"/>
      <c r="H176" s="195"/>
      <c r="I176" s="195"/>
      <c r="J176" s="195"/>
      <c r="K176" s="194"/>
      <c r="L176" s="195"/>
      <c r="M176" s="197"/>
      <c r="N176" s="166"/>
      <c r="O176" s="166"/>
      <c r="P176" s="166"/>
      <c r="Q176" s="166"/>
      <c r="R176" s="166"/>
      <c r="S176" s="166"/>
      <c r="T176" s="166"/>
      <c r="U176" s="166"/>
      <c r="V176" s="166"/>
      <c r="W176" s="166"/>
    </row>
    <row r="177" ht="12.75" customHeight="1">
      <c r="A177" s="166"/>
      <c r="B177" s="193"/>
      <c r="C177" s="194"/>
      <c r="D177" s="193"/>
      <c r="E177" s="194"/>
      <c r="F177" s="194"/>
      <c r="G177" s="194"/>
      <c r="H177" s="195"/>
      <c r="I177" s="195"/>
      <c r="J177" s="195"/>
      <c r="K177" s="194"/>
      <c r="L177" s="195"/>
      <c r="M177" s="197"/>
      <c r="N177" s="166"/>
      <c r="O177" s="166"/>
      <c r="P177" s="166"/>
      <c r="Q177" s="166"/>
      <c r="R177" s="166"/>
      <c r="S177" s="166"/>
      <c r="T177" s="166"/>
      <c r="U177" s="166"/>
      <c r="V177" s="166"/>
      <c r="W177" s="166"/>
    </row>
    <row r="178" ht="12.75" customHeight="1">
      <c r="A178" s="166"/>
      <c r="B178" s="193"/>
      <c r="C178" s="194"/>
      <c r="D178" s="193"/>
      <c r="E178" s="194"/>
      <c r="F178" s="194"/>
      <c r="G178" s="194"/>
      <c r="H178" s="195"/>
      <c r="I178" s="195"/>
      <c r="J178" s="195"/>
      <c r="K178" s="194"/>
      <c r="L178" s="195"/>
      <c r="M178" s="197"/>
      <c r="N178" s="166"/>
      <c r="O178" s="166"/>
      <c r="P178" s="166"/>
      <c r="Q178" s="166"/>
      <c r="R178" s="166"/>
      <c r="S178" s="166"/>
      <c r="T178" s="166"/>
      <c r="U178" s="166"/>
      <c r="V178" s="166"/>
      <c r="W178" s="166"/>
    </row>
    <row r="179" ht="12.75" customHeight="1">
      <c r="A179" s="166"/>
      <c r="B179" s="193"/>
      <c r="C179" s="194"/>
      <c r="D179" s="193"/>
      <c r="E179" s="194"/>
      <c r="F179" s="194"/>
      <c r="G179" s="194"/>
      <c r="H179" s="195"/>
      <c r="I179" s="195"/>
      <c r="J179" s="195"/>
      <c r="K179" s="194"/>
      <c r="L179" s="195"/>
      <c r="M179" s="197"/>
      <c r="N179" s="166"/>
      <c r="O179" s="166"/>
      <c r="P179" s="166"/>
      <c r="Q179" s="166"/>
      <c r="R179" s="166"/>
      <c r="S179" s="166"/>
      <c r="T179" s="166"/>
      <c r="U179" s="166"/>
      <c r="V179" s="166"/>
      <c r="W179" s="166"/>
    </row>
    <row r="180" ht="12.75" customHeight="1">
      <c r="A180" s="166"/>
      <c r="B180" s="193"/>
      <c r="C180" s="194"/>
      <c r="D180" s="193"/>
      <c r="E180" s="194"/>
      <c r="F180" s="194"/>
      <c r="G180" s="194"/>
      <c r="H180" s="195"/>
      <c r="I180" s="195"/>
      <c r="J180" s="195"/>
      <c r="K180" s="194"/>
      <c r="L180" s="195"/>
      <c r="M180" s="197"/>
      <c r="N180" s="166"/>
      <c r="O180" s="166"/>
      <c r="P180" s="166"/>
      <c r="Q180" s="166"/>
      <c r="R180" s="166"/>
      <c r="S180" s="166"/>
      <c r="T180" s="166"/>
      <c r="U180" s="166"/>
      <c r="V180" s="166"/>
      <c r="W180" s="166"/>
    </row>
    <row r="181" ht="12.75" customHeight="1">
      <c r="A181" s="166"/>
      <c r="B181" s="193"/>
      <c r="C181" s="194"/>
      <c r="D181" s="193"/>
      <c r="E181" s="194"/>
      <c r="F181" s="194"/>
      <c r="G181" s="194"/>
      <c r="H181" s="195"/>
      <c r="I181" s="195"/>
      <c r="J181" s="195"/>
      <c r="K181" s="194"/>
      <c r="L181" s="195"/>
      <c r="M181" s="197"/>
      <c r="N181" s="166"/>
      <c r="O181" s="166"/>
      <c r="P181" s="166"/>
      <c r="Q181" s="166"/>
      <c r="R181" s="166"/>
      <c r="S181" s="166"/>
      <c r="T181" s="166"/>
      <c r="U181" s="166"/>
      <c r="V181" s="166"/>
      <c r="W181" s="166"/>
    </row>
    <row r="182" ht="12.75" customHeight="1">
      <c r="A182" s="166"/>
      <c r="B182" s="193"/>
      <c r="C182" s="194"/>
      <c r="D182" s="193"/>
      <c r="E182" s="194"/>
      <c r="F182" s="194"/>
      <c r="G182" s="194"/>
      <c r="H182" s="195"/>
      <c r="I182" s="195"/>
      <c r="J182" s="195"/>
      <c r="K182" s="194"/>
      <c r="L182" s="195"/>
      <c r="M182" s="197"/>
      <c r="N182" s="166"/>
      <c r="O182" s="166"/>
      <c r="P182" s="166"/>
      <c r="Q182" s="166"/>
      <c r="R182" s="166"/>
      <c r="S182" s="166"/>
      <c r="T182" s="166"/>
      <c r="U182" s="166"/>
      <c r="V182" s="166"/>
      <c r="W182" s="166"/>
    </row>
    <row r="183" ht="12.75" customHeight="1">
      <c r="A183" s="166"/>
      <c r="B183" s="193"/>
      <c r="C183" s="194"/>
      <c r="D183" s="193"/>
      <c r="E183" s="194"/>
      <c r="F183" s="194"/>
      <c r="G183" s="194"/>
      <c r="H183" s="195"/>
      <c r="I183" s="195"/>
      <c r="J183" s="195"/>
      <c r="K183" s="194"/>
      <c r="L183" s="195"/>
      <c r="M183" s="197"/>
      <c r="N183" s="166"/>
      <c r="O183" s="166"/>
      <c r="P183" s="166"/>
      <c r="Q183" s="166"/>
      <c r="R183" s="166"/>
      <c r="S183" s="166"/>
      <c r="T183" s="166"/>
      <c r="U183" s="166"/>
      <c r="V183" s="166"/>
      <c r="W183" s="166"/>
    </row>
    <row r="184" ht="12.75" customHeight="1">
      <c r="A184" s="166"/>
      <c r="B184" s="193"/>
      <c r="C184" s="194"/>
      <c r="D184" s="193"/>
      <c r="E184" s="194"/>
      <c r="F184" s="194"/>
      <c r="G184" s="194"/>
      <c r="H184" s="195"/>
      <c r="I184" s="195"/>
      <c r="J184" s="195"/>
      <c r="K184" s="194"/>
      <c r="L184" s="195"/>
      <c r="M184" s="197"/>
      <c r="N184" s="166"/>
      <c r="O184" s="166"/>
      <c r="P184" s="166"/>
      <c r="Q184" s="166"/>
      <c r="R184" s="166"/>
      <c r="S184" s="166"/>
      <c r="T184" s="166"/>
      <c r="U184" s="166"/>
      <c r="V184" s="166"/>
      <c r="W184" s="166"/>
    </row>
    <row r="185" ht="12.75" customHeight="1">
      <c r="A185" s="166"/>
      <c r="B185" s="193"/>
      <c r="C185" s="194"/>
      <c r="D185" s="193"/>
      <c r="E185" s="194"/>
      <c r="F185" s="194"/>
      <c r="G185" s="194"/>
      <c r="H185" s="195"/>
      <c r="I185" s="195"/>
      <c r="J185" s="195"/>
      <c r="K185" s="194"/>
      <c r="L185" s="195"/>
      <c r="M185" s="197"/>
      <c r="N185" s="166"/>
      <c r="O185" s="166"/>
      <c r="P185" s="166"/>
      <c r="Q185" s="166"/>
      <c r="R185" s="166"/>
      <c r="S185" s="166"/>
      <c r="T185" s="166"/>
      <c r="U185" s="166"/>
      <c r="V185" s="166"/>
      <c r="W185" s="166"/>
    </row>
    <row r="186" ht="12.75" customHeight="1">
      <c r="A186" s="166"/>
      <c r="B186" s="193"/>
      <c r="C186" s="194"/>
      <c r="D186" s="193"/>
      <c r="E186" s="194"/>
      <c r="F186" s="194"/>
      <c r="G186" s="194"/>
      <c r="H186" s="195"/>
      <c r="I186" s="195"/>
      <c r="J186" s="195"/>
      <c r="K186" s="194"/>
      <c r="L186" s="195"/>
      <c r="M186" s="197"/>
      <c r="N186" s="166"/>
      <c r="O186" s="166"/>
      <c r="P186" s="166"/>
      <c r="Q186" s="166"/>
      <c r="R186" s="166"/>
      <c r="S186" s="166"/>
      <c r="T186" s="166"/>
      <c r="U186" s="166"/>
      <c r="V186" s="166"/>
      <c r="W186" s="166"/>
    </row>
    <row r="187" ht="12.75" customHeight="1">
      <c r="A187" s="166"/>
      <c r="B187" s="193"/>
      <c r="C187" s="194"/>
      <c r="D187" s="193"/>
      <c r="E187" s="194"/>
      <c r="F187" s="194"/>
      <c r="G187" s="194"/>
      <c r="H187" s="195"/>
      <c r="I187" s="195"/>
      <c r="J187" s="195"/>
      <c r="K187" s="194"/>
      <c r="L187" s="195"/>
      <c r="M187" s="197"/>
      <c r="N187" s="166"/>
      <c r="O187" s="166"/>
      <c r="P187" s="166"/>
      <c r="Q187" s="166"/>
      <c r="R187" s="166"/>
      <c r="S187" s="166"/>
      <c r="T187" s="166"/>
      <c r="U187" s="166"/>
      <c r="V187" s="166"/>
      <c r="W187" s="166"/>
    </row>
    <row r="188" ht="12.75" customHeight="1">
      <c r="A188" s="166"/>
      <c r="B188" s="193"/>
      <c r="C188" s="194"/>
      <c r="D188" s="193"/>
      <c r="E188" s="194"/>
      <c r="F188" s="194"/>
      <c r="G188" s="194"/>
      <c r="H188" s="195"/>
      <c r="I188" s="195"/>
      <c r="J188" s="195"/>
      <c r="K188" s="194"/>
      <c r="L188" s="195"/>
      <c r="M188" s="197"/>
      <c r="N188" s="166"/>
      <c r="O188" s="166"/>
      <c r="P188" s="166"/>
      <c r="Q188" s="166"/>
      <c r="R188" s="166"/>
      <c r="S188" s="166"/>
      <c r="T188" s="166"/>
      <c r="U188" s="166"/>
      <c r="V188" s="166"/>
      <c r="W188" s="166"/>
    </row>
    <row r="189" ht="12.75" customHeight="1">
      <c r="A189" s="166"/>
      <c r="B189" s="193"/>
      <c r="C189" s="194"/>
      <c r="D189" s="193"/>
      <c r="E189" s="194"/>
      <c r="F189" s="194"/>
      <c r="G189" s="194"/>
      <c r="H189" s="195"/>
      <c r="I189" s="195"/>
      <c r="J189" s="195"/>
      <c r="K189" s="194"/>
      <c r="L189" s="195"/>
      <c r="M189" s="197"/>
      <c r="N189" s="166"/>
      <c r="O189" s="166"/>
      <c r="P189" s="166"/>
      <c r="Q189" s="166"/>
      <c r="R189" s="166"/>
      <c r="S189" s="166"/>
      <c r="T189" s="166"/>
      <c r="U189" s="166"/>
      <c r="V189" s="166"/>
      <c r="W189" s="166"/>
    </row>
    <row r="190" ht="12.75" customHeight="1">
      <c r="A190" s="166"/>
      <c r="B190" s="193"/>
      <c r="C190" s="194"/>
      <c r="D190" s="193"/>
      <c r="E190" s="194"/>
      <c r="F190" s="194"/>
      <c r="G190" s="194"/>
      <c r="H190" s="195"/>
      <c r="I190" s="195"/>
      <c r="J190" s="195"/>
      <c r="K190" s="194"/>
      <c r="L190" s="195"/>
      <c r="M190" s="197"/>
      <c r="N190" s="166"/>
      <c r="O190" s="166"/>
      <c r="P190" s="166"/>
      <c r="Q190" s="166"/>
      <c r="R190" s="166"/>
      <c r="S190" s="166"/>
      <c r="T190" s="166"/>
      <c r="U190" s="166"/>
      <c r="V190" s="166"/>
      <c r="W190" s="166"/>
    </row>
    <row r="191" ht="12.75" customHeight="1">
      <c r="A191" s="166"/>
      <c r="B191" s="193"/>
      <c r="C191" s="194"/>
      <c r="D191" s="193"/>
      <c r="E191" s="194"/>
      <c r="F191" s="194"/>
      <c r="G191" s="194"/>
      <c r="H191" s="195"/>
      <c r="I191" s="195"/>
      <c r="J191" s="195"/>
      <c r="K191" s="194"/>
      <c r="L191" s="195"/>
      <c r="M191" s="197"/>
      <c r="N191" s="166"/>
      <c r="O191" s="166"/>
      <c r="P191" s="166"/>
      <c r="Q191" s="166"/>
      <c r="R191" s="166"/>
      <c r="S191" s="166"/>
      <c r="T191" s="166"/>
      <c r="U191" s="166"/>
      <c r="V191" s="166"/>
      <c r="W191" s="166"/>
    </row>
    <row r="192" ht="12.75" customHeight="1">
      <c r="A192" s="166"/>
      <c r="B192" s="193"/>
      <c r="C192" s="194"/>
      <c r="D192" s="193"/>
      <c r="E192" s="194"/>
      <c r="F192" s="194"/>
      <c r="G192" s="194"/>
      <c r="H192" s="195"/>
      <c r="I192" s="195"/>
      <c r="J192" s="195"/>
      <c r="K192" s="194"/>
      <c r="L192" s="195"/>
      <c r="M192" s="197"/>
      <c r="N192" s="166"/>
      <c r="O192" s="166"/>
      <c r="P192" s="166"/>
      <c r="Q192" s="166"/>
      <c r="R192" s="166"/>
      <c r="S192" s="166"/>
      <c r="T192" s="166"/>
      <c r="U192" s="166"/>
      <c r="V192" s="166"/>
      <c r="W192" s="166"/>
    </row>
    <row r="193" ht="12.75" customHeight="1">
      <c r="A193" s="166"/>
      <c r="B193" s="193"/>
      <c r="C193" s="194"/>
      <c r="D193" s="193"/>
      <c r="E193" s="194"/>
      <c r="F193" s="194"/>
      <c r="G193" s="194"/>
      <c r="H193" s="195"/>
      <c r="I193" s="195"/>
      <c r="J193" s="195"/>
      <c r="K193" s="194"/>
      <c r="L193" s="195"/>
      <c r="M193" s="197"/>
      <c r="N193" s="166"/>
      <c r="O193" s="166"/>
      <c r="P193" s="166"/>
      <c r="Q193" s="166"/>
      <c r="R193" s="166"/>
      <c r="S193" s="166"/>
      <c r="T193" s="166"/>
      <c r="U193" s="166"/>
      <c r="V193" s="166"/>
      <c r="W193" s="166"/>
    </row>
    <row r="194" ht="12.75" customHeight="1">
      <c r="A194" s="166"/>
      <c r="B194" s="193"/>
      <c r="C194" s="194"/>
      <c r="D194" s="193"/>
      <c r="E194" s="194"/>
      <c r="F194" s="194"/>
      <c r="G194" s="194"/>
      <c r="H194" s="195"/>
      <c r="I194" s="195"/>
      <c r="J194" s="195"/>
      <c r="K194" s="194"/>
      <c r="L194" s="195"/>
      <c r="M194" s="197"/>
      <c r="N194" s="166"/>
      <c r="O194" s="166"/>
      <c r="P194" s="166"/>
      <c r="Q194" s="166"/>
      <c r="R194" s="166"/>
      <c r="S194" s="166"/>
      <c r="T194" s="166"/>
      <c r="U194" s="166"/>
      <c r="V194" s="166"/>
      <c r="W194" s="166"/>
    </row>
    <row r="195" ht="12.75" customHeight="1">
      <c r="A195" s="166"/>
      <c r="B195" s="193"/>
      <c r="C195" s="194"/>
      <c r="D195" s="193"/>
      <c r="E195" s="194"/>
      <c r="F195" s="194"/>
      <c r="G195" s="194"/>
      <c r="H195" s="195"/>
      <c r="I195" s="195"/>
      <c r="J195" s="195"/>
      <c r="K195" s="194"/>
      <c r="L195" s="195"/>
      <c r="M195" s="197"/>
      <c r="N195" s="166"/>
      <c r="O195" s="166"/>
      <c r="P195" s="166"/>
      <c r="Q195" s="166"/>
      <c r="R195" s="166"/>
      <c r="S195" s="166"/>
      <c r="T195" s="166"/>
      <c r="U195" s="166"/>
      <c r="V195" s="166"/>
      <c r="W195" s="166"/>
    </row>
    <row r="196" ht="12.75" customHeight="1">
      <c r="A196" s="166"/>
      <c r="B196" s="193"/>
      <c r="C196" s="194"/>
      <c r="D196" s="193"/>
      <c r="E196" s="194"/>
      <c r="F196" s="194"/>
      <c r="G196" s="194"/>
      <c r="H196" s="195"/>
      <c r="I196" s="195"/>
      <c r="J196" s="195"/>
      <c r="K196" s="194"/>
      <c r="L196" s="195"/>
      <c r="M196" s="197"/>
      <c r="N196" s="166"/>
      <c r="O196" s="166"/>
      <c r="P196" s="166"/>
      <c r="Q196" s="166"/>
      <c r="R196" s="166"/>
      <c r="S196" s="166"/>
      <c r="T196" s="166"/>
      <c r="U196" s="166"/>
      <c r="V196" s="166"/>
      <c r="W196" s="166"/>
    </row>
    <row r="197" ht="12.75" customHeight="1">
      <c r="A197" s="166"/>
      <c r="B197" s="193"/>
      <c r="C197" s="194"/>
      <c r="D197" s="193"/>
      <c r="E197" s="194"/>
      <c r="F197" s="194"/>
      <c r="G197" s="194"/>
      <c r="H197" s="195"/>
      <c r="I197" s="195"/>
      <c r="J197" s="195"/>
      <c r="K197" s="194"/>
      <c r="L197" s="195"/>
      <c r="M197" s="197"/>
      <c r="N197" s="166"/>
      <c r="O197" s="166"/>
      <c r="P197" s="166"/>
      <c r="Q197" s="166"/>
      <c r="R197" s="166"/>
      <c r="S197" s="166"/>
      <c r="T197" s="166"/>
      <c r="U197" s="166"/>
      <c r="V197" s="166"/>
      <c r="W197" s="166"/>
    </row>
    <row r="198" ht="12.75" customHeight="1">
      <c r="A198" s="166"/>
      <c r="B198" s="193"/>
      <c r="C198" s="194"/>
      <c r="D198" s="193"/>
      <c r="E198" s="194"/>
      <c r="F198" s="194"/>
      <c r="G198" s="194"/>
      <c r="H198" s="195"/>
      <c r="I198" s="195"/>
      <c r="J198" s="195"/>
      <c r="K198" s="194"/>
      <c r="L198" s="195"/>
      <c r="M198" s="197"/>
      <c r="N198" s="166"/>
      <c r="O198" s="166"/>
      <c r="P198" s="166"/>
      <c r="Q198" s="166"/>
      <c r="R198" s="166"/>
      <c r="S198" s="166"/>
      <c r="T198" s="166"/>
      <c r="U198" s="166"/>
      <c r="V198" s="166"/>
      <c r="W198" s="166"/>
    </row>
    <row r="199" ht="12.75" customHeight="1">
      <c r="A199" s="166"/>
      <c r="B199" s="193"/>
      <c r="C199" s="194"/>
      <c r="D199" s="193"/>
      <c r="E199" s="194"/>
      <c r="F199" s="194"/>
      <c r="G199" s="194"/>
      <c r="H199" s="195"/>
      <c r="I199" s="195"/>
      <c r="J199" s="195"/>
      <c r="K199" s="194"/>
      <c r="L199" s="195"/>
      <c r="M199" s="197"/>
      <c r="N199" s="166"/>
      <c r="O199" s="166"/>
      <c r="P199" s="166"/>
      <c r="Q199" s="166"/>
      <c r="R199" s="166"/>
      <c r="S199" s="166"/>
      <c r="T199" s="166"/>
      <c r="U199" s="166"/>
      <c r="V199" s="166"/>
      <c r="W199" s="166"/>
    </row>
    <row r="200" ht="12.75" customHeight="1">
      <c r="A200" s="166"/>
      <c r="B200" s="193"/>
      <c r="C200" s="194"/>
      <c r="D200" s="193"/>
      <c r="E200" s="194"/>
      <c r="F200" s="194"/>
      <c r="G200" s="194"/>
      <c r="H200" s="195"/>
      <c r="I200" s="195"/>
      <c r="J200" s="195"/>
      <c r="K200" s="194"/>
      <c r="L200" s="195"/>
      <c r="M200" s="197"/>
      <c r="N200" s="166"/>
      <c r="O200" s="166"/>
      <c r="P200" s="166"/>
      <c r="Q200" s="166"/>
      <c r="R200" s="166"/>
      <c r="S200" s="166"/>
      <c r="T200" s="166"/>
      <c r="U200" s="166"/>
      <c r="V200" s="166"/>
      <c r="W200" s="166"/>
    </row>
    <row r="201" ht="12.75" customHeight="1">
      <c r="A201" s="166"/>
      <c r="B201" s="193"/>
      <c r="C201" s="194"/>
      <c r="D201" s="193"/>
      <c r="E201" s="194"/>
      <c r="F201" s="194"/>
      <c r="G201" s="194"/>
      <c r="H201" s="195"/>
      <c r="I201" s="195"/>
      <c r="J201" s="195"/>
      <c r="K201" s="194"/>
      <c r="L201" s="195"/>
      <c r="M201" s="197"/>
      <c r="N201" s="166"/>
      <c r="O201" s="166"/>
      <c r="P201" s="166"/>
      <c r="Q201" s="166"/>
      <c r="R201" s="166"/>
      <c r="S201" s="166"/>
      <c r="T201" s="166"/>
      <c r="U201" s="166"/>
      <c r="V201" s="166"/>
      <c r="W201" s="166"/>
    </row>
    <row r="202" ht="12.75" customHeight="1">
      <c r="A202" s="166"/>
      <c r="B202" s="193"/>
      <c r="C202" s="194"/>
      <c r="D202" s="193"/>
      <c r="E202" s="194"/>
      <c r="F202" s="194"/>
      <c r="G202" s="194"/>
      <c r="H202" s="195"/>
      <c r="I202" s="195"/>
      <c r="J202" s="195"/>
      <c r="K202" s="194"/>
      <c r="L202" s="195"/>
      <c r="M202" s="197"/>
      <c r="N202" s="166"/>
      <c r="O202" s="166"/>
      <c r="P202" s="166"/>
      <c r="Q202" s="166"/>
      <c r="R202" s="166"/>
      <c r="S202" s="166"/>
      <c r="T202" s="166"/>
      <c r="U202" s="166"/>
      <c r="V202" s="166"/>
      <c r="W202" s="166"/>
    </row>
    <row r="203" ht="12.75" customHeight="1">
      <c r="A203" s="166"/>
      <c r="B203" s="193"/>
      <c r="C203" s="194"/>
      <c r="D203" s="193"/>
      <c r="E203" s="194"/>
      <c r="F203" s="194"/>
      <c r="G203" s="194"/>
      <c r="H203" s="195"/>
      <c r="I203" s="195"/>
      <c r="J203" s="195"/>
      <c r="K203" s="194"/>
      <c r="L203" s="195"/>
      <c r="M203" s="197"/>
      <c r="N203" s="166"/>
      <c r="O203" s="166"/>
      <c r="P203" s="166"/>
      <c r="Q203" s="166"/>
      <c r="R203" s="166"/>
      <c r="S203" s="166"/>
      <c r="T203" s="166"/>
      <c r="U203" s="166"/>
      <c r="V203" s="166"/>
      <c r="W203" s="166"/>
    </row>
    <row r="204" ht="12.75" customHeight="1">
      <c r="A204" s="166"/>
      <c r="B204" s="193"/>
      <c r="C204" s="194"/>
      <c r="D204" s="193"/>
      <c r="E204" s="194"/>
      <c r="F204" s="194"/>
      <c r="G204" s="194"/>
      <c r="H204" s="195"/>
      <c r="I204" s="195"/>
      <c r="J204" s="195"/>
      <c r="K204" s="194"/>
      <c r="L204" s="195"/>
      <c r="M204" s="197"/>
      <c r="N204" s="166"/>
      <c r="O204" s="166"/>
      <c r="P204" s="166"/>
      <c r="Q204" s="166"/>
      <c r="R204" s="166"/>
      <c r="S204" s="166"/>
      <c r="T204" s="166"/>
      <c r="U204" s="166"/>
      <c r="V204" s="166"/>
      <c r="W204" s="166"/>
    </row>
    <row r="205" ht="12.75" customHeight="1">
      <c r="A205" s="166"/>
      <c r="B205" s="193"/>
      <c r="C205" s="194"/>
      <c r="D205" s="193"/>
      <c r="E205" s="194"/>
      <c r="F205" s="194"/>
      <c r="G205" s="194"/>
      <c r="H205" s="195"/>
      <c r="I205" s="195"/>
      <c r="J205" s="195"/>
      <c r="K205" s="194"/>
      <c r="L205" s="195"/>
      <c r="M205" s="197"/>
      <c r="N205" s="166"/>
      <c r="O205" s="166"/>
      <c r="P205" s="166"/>
      <c r="Q205" s="166"/>
      <c r="R205" s="166"/>
      <c r="S205" s="166"/>
      <c r="T205" s="166"/>
      <c r="U205" s="166"/>
      <c r="V205" s="166"/>
      <c r="W205" s="166"/>
    </row>
    <row r="206" ht="12.75" customHeight="1">
      <c r="A206" s="166"/>
      <c r="B206" s="193"/>
      <c r="C206" s="194"/>
      <c r="D206" s="193"/>
      <c r="E206" s="194"/>
      <c r="F206" s="194"/>
      <c r="G206" s="194"/>
      <c r="H206" s="195"/>
      <c r="I206" s="195"/>
      <c r="J206" s="195"/>
      <c r="K206" s="194"/>
      <c r="L206" s="195"/>
      <c r="M206" s="197"/>
      <c r="N206" s="166"/>
      <c r="O206" s="166"/>
      <c r="P206" s="166"/>
      <c r="Q206" s="166"/>
      <c r="R206" s="166"/>
      <c r="S206" s="166"/>
      <c r="T206" s="166"/>
      <c r="U206" s="166"/>
      <c r="V206" s="166"/>
      <c r="W206" s="166"/>
    </row>
    <row r="207" ht="12.75" customHeight="1">
      <c r="A207" s="166"/>
      <c r="B207" s="193"/>
      <c r="C207" s="194"/>
      <c r="D207" s="193"/>
      <c r="E207" s="194"/>
      <c r="F207" s="194"/>
      <c r="G207" s="194"/>
      <c r="H207" s="195"/>
      <c r="I207" s="195"/>
      <c r="J207" s="195"/>
      <c r="K207" s="194"/>
      <c r="L207" s="195"/>
      <c r="M207" s="197"/>
      <c r="N207" s="166"/>
      <c r="O207" s="166"/>
      <c r="P207" s="166"/>
      <c r="Q207" s="166"/>
      <c r="R207" s="166"/>
      <c r="S207" s="166"/>
      <c r="T207" s="166"/>
      <c r="U207" s="166"/>
      <c r="V207" s="166"/>
      <c r="W207" s="166"/>
    </row>
    <row r="208" ht="12.75" customHeight="1">
      <c r="A208" s="166"/>
      <c r="B208" s="193"/>
      <c r="C208" s="194"/>
      <c r="D208" s="193"/>
      <c r="E208" s="194"/>
      <c r="F208" s="194"/>
      <c r="G208" s="194"/>
      <c r="H208" s="195"/>
      <c r="I208" s="195"/>
      <c r="J208" s="195"/>
      <c r="K208" s="194"/>
      <c r="L208" s="195"/>
      <c r="M208" s="197"/>
      <c r="N208" s="166"/>
      <c r="O208" s="166"/>
      <c r="P208" s="166"/>
      <c r="Q208" s="166"/>
      <c r="R208" s="166"/>
      <c r="S208" s="166"/>
      <c r="T208" s="166"/>
      <c r="U208" s="166"/>
      <c r="V208" s="166"/>
      <c r="W208" s="166"/>
    </row>
    <row r="209" ht="12.75" customHeight="1">
      <c r="A209" s="166"/>
      <c r="B209" s="193"/>
      <c r="C209" s="194"/>
      <c r="D209" s="193"/>
      <c r="E209" s="194"/>
      <c r="F209" s="194"/>
      <c r="G209" s="194"/>
      <c r="H209" s="195"/>
      <c r="I209" s="195"/>
      <c r="J209" s="195"/>
      <c r="K209" s="194"/>
      <c r="L209" s="195"/>
      <c r="M209" s="197"/>
      <c r="N209" s="166"/>
      <c r="O209" s="166"/>
      <c r="P209" s="166"/>
      <c r="Q209" s="166"/>
      <c r="R209" s="166"/>
      <c r="S209" s="166"/>
      <c r="T209" s="166"/>
      <c r="U209" s="166"/>
      <c r="V209" s="166"/>
      <c r="W209" s="166"/>
    </row>
    <row r="210" ht="12.75" customHeight="1">
      <c r="A210" s="166"/>
      <c r="B210" s="193"/>
      <c r="C210" s="194"/>
      <c r="D210" s="193"/>
      <c r="E210" s="194"/>
      <c r="F210" s="194"/>
      <c r="G210" s="194"/>
      <c r="H210" s="195"/>
      <c r="I210" s="195"/>
      <c r="J210" s="195"/>
      <c r="K210" s="194"/>
      <c r="L210" s="195"/>
      <c r="M210" s="197"/>
      <c r="N210" s="166"/>
      <c r="O210" s="166"/>
      <c r="P210" s="166"/>
      <c r="Q210" s="166"/>
      <c r="R210" s="166"/>
      <c r="S210" s="166"/>
      <c r="T210" s="166"/>
      <c r="U210" s="166"/>
      <c r="V210" s="166"/>
      <c r="W210" s="166"/>
    </row>
    <row r="211" ht="12.75" customHeight="1">
      <c r="A211" s="166"/>
      <c r="B211" s="193"/>
      <c r="C211" s="194"/>
      <c r="D211" s="193"/>
      <c r="E211" s="194"/>
      <c r="F211" s="194"/>
      <c r="G211" s="194"/>
      <c r="H211" s="195"/>
      <c r="I211" s="195"/>
      <c r="J211" s="195"/>
      <c r="K211" s="194"/>
      <c r="L211" s="195"/>
      <c r="M211" s="197"/>
      <c r="N211" s="166"/>
      <c r="O211" s="166"/>
      <c r="P211" s="166"/>
      <c r="Q211" s="166"/>
      <c r="R211" s="166"/>
      <c r="S211" s="166"/>
      <c r="T211" s="166"/>
      <c r="U211" s="166"/>
      <c r="V211" s="166"/>
      <c r="W211" s="166"/>
    </row>
    <row r="212" ht="12.75" customHeight="1">
      <c r="A212" s="166"/>
      <c r="B212" s="193"/>
      <c r="C212" s="194"/>
      <c r="D212" s="193"/>
      <c r="E212" s="194"/>
      <c r="F212" s="194"/>
      <c r="G212" s="194"/>
      <c r="H212" s="195"/>
      <c r="I212" s="195"/>
      <c r="J212" s="195"/>
      <c r="K212" s="194"/>
      <c r="L212" s="195"/>
      <c r="M212" s="197"/>
      <c r="N212" s="166"/>
      <c r="O212" s="166"/>
      <c r="P212" s="166"/>
      <c r="Q212" s="166"/>
      <c r="R212" s="166"/>
      <c r="S212" s="166"/>
      <c r="T212" s="166"/>
      <c r="U212" s="166"/>
      <c r="V212" s="166"/>
      <c r="W212" s="166"/>
    </row>
    <row r="213" ht="12.75" customHeight="1">
      <c r="A213" s="166"/>
      <c r="B213" s="193"/>
      <c r="C213" s="194"/>
      <c r="D213" s="193"/>
      <c r="E213" s="194"/>
      <c r="F213" s="194"/>
      <c r="G213" s="194"/>
      <c r="H213" s="195"/>
      <c r="I213" s="195"/>
      <c r="J213" s="195"/>
      <c r="K213" s="194"/>
      <c r="L213" s="195"/>
      <c r="M213" s="197"/>
      <c r="N213" s="166"/>
      <c r="O213" s="166"/>
      <c r="P213" s="166"/>
      <c r="Q213" s="166"/>
      <c r="R213" s="166"/>
      <c r="S213" s="166"/>
      <c r="T213" s="166"/>
      <c r="U213" s="166"/>
      <c r="V213" s="166"/>
      <c r="W213" s="166"/>
    </row>
    <row r="214" ht="12.75" customHeight="1">
      <c r="A214" s="166"/>
      <c r="B214" s="193"/>
      <c r="C214" s="194"/>
      <c r="D214" s="193"/>
      <c r="E214" s="194"/>
      <c r="F214" s="194"/>
      <c r="G214" s="194"/>
      <c r="H214" s="195"/>
      <c r="I214" s="195"/>
      <c r="J214" s="195"/>
      <c r="K214" s="194"/>
      <c r="L214" s="195"/>
      <c r="M214" s="197"/>
      <c r="N214" s="166"/>
      <c r="O214" s="166"/>
      <c r="P214" s="166"/>
      <c r="Q214" s="166"/>
      <c r="R214" s="166"/>
      <c r="S214" s="166"/>
      <c r="T214" s="166"/>
      <c r="U214" s="166"/>
      <c r="V214" s="166"/>
      <c r="W214" s="166"/>
    </row>
    <row r="215" ht="15.75" customHeight="1">
      <c r="L215" s="196"/>
      <c r="M215" s="229"/>
    </row>
    <row r="216" ht="15.75" customHeight="1">
      <c r="L216" s="196"/>
      <c r="M216" s="229"/>
    </row>
    <row r="217" ht="15.75" customHeight="1">
      <c r="L217" s="196"/>
      <c r="M217" s="229"/>
    </row>
    <row r="218" ht="15.75" customHeight="1">
      <c r="L218" s="196"/>
      <c r="M218" s="229"/>
    </row>
    <row r="219" ht="15.75" customHeight="1">
      <c r="L219" s="196"/>
      <c r="M219" s="229"/>
    </row>
    <row r="220" ht="15.75" customHeight="1">
      <c r="L220" s="196"/>
      <c r="M220" s="229"/>
    </row>
    <row r="221" ht="15.75" customHeight="1">
      <c r="L221" s="196"/>
      <c r="M221" s="229"/>
    </row>
    <row r="222" ht="15.75" customHeight="1">
      <c r="L222" s="196"/>
      <c r="M222" s="229"/>
    </row>
    <row r="223" ht="15.75" customHeight="1">
      <c r="L223" s="196"/>
      <c r="M223" s="229"/>
    </row>
    <row r="224" ht="15.75" customHeight="1">
      <c r="L224" s="196"/>
      <c r="M224" s="229"/>
    </row>
    <row r="225" ht="15.75" customHeight="1">
      <c r="L225" s="196"/>
      <c r="M225" s="229"/>
    </row>
    <row r="226" ht="15.75" customHeight="1">
      <c r="L226" s="196"/>
      <c r="M226" s="229"/>
    </row>
    <row r="227" ht="15.75" customHeight="1">
      <c r="L227" s="196"/>
      <c r="M227" s="229"/>
    </row>
    <row r="228" ht="15.75" customHeight="1">
      <c r="L228" s="196"/>
      <c r="M228" s="229"/>
    </row>
    <row r="229" ht="15.75" customHeight="1">
      <c r="L229" s="196"/>
      <c r="M229" s="229"/>
    </row>
    <row r="230" ht="15.75" customHeight="1">
      <c r="L230" s="196"/>
      <c r="M230" s="229"/>
    </row>
    <row r="231" ht="15.75" customHeight="1">
      <c r="L231" s="196"/>
      <c r="M231" s="229"/>
    </row>
    <row r="232" ht="15.75" customHeight="1">
      <c r="L232" s="196"/>
      <c r="M232" s="229"/>
    </row>
    <row r="233" ht="15.75" customHeight="1">
      <c r="L233" s="196"/>
      <c r="M233" s="229"/>
    </row>
    <row r="234" ht="15.75" customHeight="1">
      <c r="L234" s="196"/>
      <c r="M234" s="229"/>
    </row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0">
    <mergeCell ref="B2:L2"/>
    <mergeCell ref="B3:L3"/>
    <mergeCell ref="B4:L4"/>
    <mergeCell ref="B15:K15"/>
    <mergeCell ref="B16:K16"/>
    <mergeCell ref="M16:N17"/>
    <mergeCell ref="B17:K17"/>
    <mergeCell ref="B32:K32"/>
    <mergeCell ref="L32:M32"/>
    <mergeCell ref="B33:K33"/>
    <mergeCell ref="L33:M33"/>
    <mergeCell ref="B34:K34"/>
    <mergeCell ref="L34:M34"/>
    <mergeCell ref="B18:P18"/>
    <mergeCell ref="B19:M19"/>
    <mergeCell ref="B20:M20"/>
    <mergeCell ref="B21:M21"/>
    <mergeCell ref="B29:L29"/>
    <mergeCell ref="B30:L30"/>
    <mergeCell ref="B31:L31"/>
  </mergeCells>
  <printOptions/>
  <pageMargins bottom="0.0" footer="0.0" header="0.0" left="0.1968503937007874" right="0.03937007874015748" top="0.11811023622047245"/>
  <pageSetup fitToHeight="0"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0.63"/>
    <col customWidth="1" min="2" max="2" width="8.0"/>
    <col customWidth="1" min="3" max="3" width="73.75"/>
    <col customWidth="1" min="4" max="4" width="8.88"/>
    <col customWidth="1" min="5" max="5" width="13.63"/>
    <col customWidth="1" min="6" max="6" width="15.75"/>
    <col customWidth="1" min="7" max="7" width="22.75"/>
    <col customWidth="1" min="8" max="8" width="20.25"/>
    <col customWidth="1" min="9" max="9" width="20.38"/>
    <col customWidth="1" min="10" max="10" width="17.25"/>
    <col customWidth="1" min="11" max="11" width="20.88"/>
    <col customWidth="1" min="12" max="12" width="22.75"/>
    <col customWidth="1" min="13" max="13" width="12.63"/>
    <col customWidth="1" min="14" max="14" width="15.38"/>
    <col customWidth="1" min="15" max="23" width="8.63"/>
  </cols>
  <sheetData>
    <row r="1" ht="4.5" customHeight="1">
      <c r="A1" s="166"/>
      <c r="B1" s="167"/>
      <c r="C1" s="166"/>
      <c r="D1" s="167"/>
      <c r="E1" s="166"/>
      <c r="F1" s="166"/>
      <c r="G1" s="230"/>
      <c r="H1" s="230"/>
      <c r="I1" s="230"/>
      <c r="J1" s="166"/>
      <c r="K1" s="168"/>
      <c r="L1" s="168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</row>
    <row r="2" ht="36.0" customHeight="1">
      <c r="A2" s="166"/>
      <c r="B2" s="169" t="s">
        <v>266</v>
      </c>
      <c r="C2" s="170"/>
      <c r="D2" s="170"/>
      <c r="E2" s="170"/>
      <c r="F2" s="170"/>
      <c r="G2" s="170"/>
      <c r="H2" s="170"/>
      <c r="I2" s="170"/>
      <c r="J2" s="170"/>
      <c r="K2" s="170"/>
      <c r="L2" s="171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</row>
    <row r="3" ht="33.0" customHeight="1">
      <c r="A3" s="166"/>
      <c r="B3" s="172" t="s">
        <v>203</v>
      </c>
      <c r="C3" s="2"/>
      <c r="D3" s="2"/>
      <c r="E3" s="2"/>
      <c r="F3" s="2"/>
      <c r="G3" s="2"/>
      <c r="H3" s="2"/>
      <c r="I3" s="2"/>
      <c r="J3" s="2"/>
      <c r="K3" s="2"/>
      <c r="L3" s="3"/>
      <c r="M3" s="166"/>
      <c r="N3" s="173"/>
      <c r="O3" s="166"/>
      <c r="P3" s="166"/>
      <c r="Q3" s="166"/>
      <c r="R3" s="166"/>
      <c r="S3" s="166"/>
      <c r="T3" s="166"/>
      <c r="U3" s="166"/>
      <c r="V3" s="166"/>
      <c r="W3" s="166"/>
    </row>
    <row r="4" ht="24.0" customHeight="1">
      <c r="A4" s="166"/>
      <c r="B4" s="231" t="s">
        <v>231</v>
      </c>
      <c r="C4" s="2"/>
      <c r="D4" s="2"/>
      <c r="E4" s="2"/>
      <c r="F4" s="2"/>
      <c r="G4" s="2"/>
      <c r="H4" s="2"/>
      <c r="I4" s="2"/>
      <c r="J4" s="2"/>
      <c r="K4" s="2"/>
      <c r="L4" s="3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</row>
    <row r="5" ht="40.5" customHeight="1">
      <c r="A5" s="166"/>
      <c r="B5" s="232"/>
      <c r="C5" s="233" t="s">
        <v>204</v>
      </c>
      <c r="D5" s="233" t="s">
        <v>233</v>
      </c>
      <c r="E5" s="233" t="s">
        <v>234</v>
      </c>
      <c r="F5" s="233" t="s">
        <v>267</v>
      </c>
      <c r="G5" s="234" t="s">
        <v>208</v>
      </c>
      <c r="H5" s="234" t="s">
        <v>209</v>
      </c>
      <c r="I5" s="234" t="s">
        <v>208</v>
      </c>
      <c r="J5" s="233" t="s">
        <v>268</v>
      </c>
      <c r="K5" s="234" t="s">
        <v>269</v>
      </c>
      <c r="L5" s="234" t="s">
        <v>270</v>
      </c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</row>
    <row r="6" ht="38.25" customHeight="1">
      <c r="A6" s="166"/>
      <c r="B6" s="235">
        <v>45658.0</v>
      </c>
      <c r="C6" s="236" t="s">
        <v>271</v>
      </c>
      <c r="D6" s="237" t="s">
        <v>3</v>
      </c>
      <c r="E6" s="238">
        <v>1.0</v>
      </c>
      <c r="F6" s="239">
        <v>60.0</v>
      </c>
      <c r="G6" s="240">
        <v>2133.0</v>
      </c>
      <c r="H6" s="240">
        <v>2511.33</v>
      </c>
      <c r="I6" s="240">
        <v>1947.6</v>
      </c>
      <c r="J6" s="241">
        <f>ROUND(AVERAGE(G6,H6,I6),2)</f>
        <v>2197.31</v>
      </c>
      <c r="K6" s="241">
        <f t="shared" ref="K6:K18" si="1">ROUND(J6/F6*12,2)</f>
        <v>439.46</v>
      </c>
      <c r="L6" s="242">
        <f t="shared" ref="L6:L18" si="2">SUM(K6*E6)</f>
        <v>439.46</v>
      </c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</row>
    <row r="7" ht="48.0" customHeight="1">
      <c r="A7" s="166"/>
      <c r="B7" s="235">
        <v>45689.0</v>
      </c>
      <c r="C7" s="236" t="s">
        <v>272</v>
      </c>
      <c r="D7" s="237" t="s">
        <v>3</v>
      </c>
      <c r="E7" s="238">
        <v>1.0</v>
      </c>
      <c r="F7" s="243">
        <v>60.0</v>
      </c>
      <c r="G7" s="240">
        <v>1478.98</v>
      </c>
      <c r="H7" s="240">
        <v>1199.0</v>
      </c>
      <c r="I7" s="240">
        <v>2574.0</v>
      </c>
      <c r="J7" s="241">
        <f>ROUND(AVERAGE(G7,H7),2)</f>
        <v>1338.99</v>
      </c>
      <c r="K7" s="241">
        <f t="shared" si="1"/>
        <v>267.8</v>
      </c>
      <c r="L7" s="242">
        <f t="shared" si="2"/>
        <v>267.8</v>
      </c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</row>
    <row r="8" ht="29.25" customHeight="1">
      <c r="A8" s="166"/>
      <c r="B8" s="235">
        <v>45717.0</v>
      </c>
      <c r="C8" s="244" t="s">
        <v>273</v>
      </c>
      <c r="D8" s="237" t="s">
        <v>3</v>
      </c>
      <c r="E8" s="238">
        <v>2.0</v>
      </c>
      <c r="F8" s="243">
        <v>12.0</v>
      </c>
      <c r="G8" s="240">
        <v>121.9</v>
      </c>
      <c r="H8" s="240">
        <v>98.0</v>
      </c>
      <c r="I8" s="240">
        <v>89.0</v>
      </c>
      <c r="J8" s="241">
        <f t="shared" ref="J8:J9" si="3">ROUND(AVERAGE(G8,H8,I8),2)</f>
        <v>102.97</v>
      </c>
      <c r="K8" s="241">
        <f t="shared" si="1"/>
        <v>102.97</v>
      </c>
      <c r="L8" s="242">
        <f t="shared" si="2"/>
        <v>205.94</v>
      </c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</row>
    <row r="9" ht="29.25" customHeight="1">
      <c r="A9" s="166"/>
      <c r="B9" s="235">
        <v>45748.0</v>
      </c>
      <c r="C9" s="244" t="s">
        <v>274</v>
      </c>
      <c r="D9" s="237" t="s">
        <v>3</v>
      </c>
      <c r="E9" s="238">
        <v>4.0</v>
      </c>
      <c r="F9" s="243">
        <v>12.0</v>
      </c>
      <c r="G9" s="240">
        <v>62.45</v>
      </c>
      <c r="H9" s="240">
        <v>42.99</v>
      </c>
      <c r="I9" s="240">
        <v>58.0</v>
      </c>
      <c r="J9" s="241">
        <f t="shared" si="3"/>
        <v>54.48</v>
      </c>
      <c r="K9" s="241">
        <f t="shared" si="1"/>
        <v>54.48</v>
      </c>
      <c r="L9" s="242">
        <f t="shared" si="2"/>
        <v>217.92</v>
      </c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</row>
    <row r="10" ht="29.25" customHeight="1">
      <c r="A10" s="166"/>
      <c r="B10" s="235">
        <v>45778.0</v>
      </c>
      <c r="C10" s="244" t="s">
        <v>275</v>
      </c>
      <c r="D10" s="237" t="s">
        <v>276</v>
      </c>
      <c r="E10" s="238">
        <v>4.0</v>
      </c>
      <c r="F10" s="243">
        <v>12.0</v>
      </c>
      <c r="G10" s="240">
        <v>56.9</v>
      </c>
      <c r="H10" s="240">
        <v>37.99</v>
      </c>
      <c r="I10" s="240">
        <v>27.06</v>
      </c>
      <c r="J10" s="241">
        <f t="shared" ref="J10:J11" si="4">ROUND(AVERAGE(G10,H10),2)</f>
        <v>47.45</v>
      </c>
      <c r="K10" s="241">
        <f t="shared" si="1"/>
        <v>47.45</v>
      </c>
      <c r="L10" s="242">
        <f t="shared" si="2"/>
        <v>189.8</v>
      </c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</row>
    <row r="11" ht="29.25" customHeight="1">
      <c r="A11" s="166"/>
      <c r="B11" s="235">
        <v>45809.0</v>
      </c>
      <c r="C11" s="245" t="s">
        <v>277</v>
      </c>
      <c r="D11" s="237" t="s">
        <v>276</v>
      </c>
      <c r="E11" s="238">
        <v>4.0</v>
      </c>
      <c r="F11" s="243">
        <v>12.0</v>
      </c>
      <c r="G11" s="240">
        <v>181.79</v>
      </c>
      <c r="H11" s="240">
        <v>169.9</v>
      </c>
      <c r="I11" s="240">
        <v>52.16</v>
      </c>
      <c r="J11" s="241">
        <f t="shared" si="4"/>
        <v>175.85</v>
      </c>
      <c r="K11" s="241">
        <f t="shared" si="1"/>
        <v>175.85</v>
      </c>
      <c r="L11" s="242">
        <f t="shared" si="2"/>
        <v>703.4</v>
      </c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</row>
    <row r="12" ht="29.25" customHeight="1">
      <c r="A12" s="166"/>
      <c r="B12" s="235">
        <v>45839.0</v>
      </c>
      <c r="C12" s="244" t="s">
        <v>278</v>
      </c>
      <c r="D12" s="237" t="s">
        <v>276</v>
      </c>
      <c r="E12" s="238">
        <v>2.0</v>
      </c>
      <c r="F12" s="243">
        <v>12.0</v>
      </c>
      <c r="G12" s="240">
        <v>31.25</v>
      </c>
      <c r="H12" s="240">
        <v>14.71</v>
      </c>
      <c r="I12" s="240">
        <v>17.07</v>
      </c>
      <c r="J12" s="241">
        <f t="shared" ref="J12:J13" si="5">ROUND(AVERAGE(G12,H12,I12),2)</f>
        <v>21.01</v>
      </c>
      <c r="K12" s="241">
        <f t="shared" si="1"/>
        <v>21.01</v>
      </c>
      <c r="L12" s="242">
        <f t="shared" si="2"/>
        <v>42.02</v>
      </c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</row>
    <row r="13" ht="30.75" customHeight="1">
      <c r="A13" s="166"/>
      <c r="B13" s="235">
        <v>45870.0</v>
      </c>
      <c r="C13" s="236" t="s">
        <v>279</v>
      </c>
      <c r="D13" s="237" t="s">
        <v>3</v>
      </c>
      <c r="E13" s="238">
        <v>3.0</v>
      </c>
      <c r="F13" s="243">
        <v>12.0</v>
      </c>
      <c r="G13" s="240">
        <v>22.11</v>
      </c>
      <c r="H13" s="240">
        <v>45.3</v>
      </c>
      <c r="I13" s="240">
        <v>28.29</v>
      </c>
      <c r="J13" s="241">
        <f t="shared" si="5"/>
        <v>31.9</v>
      </c>
      <c r="K13" s="241">
        <f t="shared" si="1"/>
        <v>31.9</v>
      </c>
      <c r="L13" s="242">
        <f t="shared" si="2"/>
        <v>95.7</v>
      </c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</row>
    <row r="14" ht="22.5" customHeight="1">
      <c r="A14" s="166"/>
      <c r="B14" s="235">
        <v>45901.0</v>
      </c>
      <c r="C14" s="236" t="s">
        <v>280</v>
      </c>
      <c r="D14" s="237" t="s">
        <v>3</v>
      </c>
      <c r="E14" s="238">
        <v>2.0</v>
      </c>
      <c r="F14" s="239">
        <v>24.0</v>
      </c>
      <c r="G14" s="240">
        <v>36.5</v>
      </c>
      <c r="H14" s="240">
        <v>48.67</v>
      </c>
      <c r="I14" s="240">
        <v>37.49</v>
      </c>
      <c r="J14" s="241">
        <f t="shared" ref="J14:J15" si="6">ROUND(AVERAGE(G14,H14),2)</f>
        <v>42.59</v>
      </c>
      <c r="K14" s="241">
        <f t="shared" si="1"/>
        <v>21.3</v>
      </c>
      <c r="L14" s="242">
        <f t="shared" si="2"/>
        <v>42.6</v>
      </c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</row>
    <row r="15" ht="23.25" customHeight="1">
      <c r="A15" s="166"/>
      <c r="B15" s="246" t="s">
        <v>248</v>
      </c>
      <c r="C15" s="236" t="s">
        <v>281</v>
      </c>
      <c r="D15" s="237" t="s">
        <v>3</v>
      </c>
      <c r="E15" s="238">
        <v>2.0</v>
      </c>
      <c r="F15" s="239">
        <v>24.0</v>
      </c>
      <c r="G15" s="240">
        <v>44.41</v>
      </c>
      <c r="H15" s="240">
        <v>29.85</v>
      </c>
      <c r="I15" s="240">
        <v>25.5</v>
      </c>
      <c r="J15" s="241">
        <f t="shared" si="6"/>
        <v>37.13</v>
      </c>
      <c r="K15" s="241">
        <f t="shared" si="1"/>
        <v>18.57</v>
      </c>
      <c r="L15" s="242">
        <f t="shared" si="2"/>
        <v>37.14</v>
      </c>
      <c r="M15" s="166"/>
      <c r="N15" s="166"/>
      <c r="O15" s="166"/>
      <c r="P15" s="166"/>
      <c r="Q15" s="166"/>
      <c r="R15" s="166"/>
      <c r="S15" s="166"/>
      <c r="T15" s="166"/>
      <c r="U15" s="166"/>
      <c r="V15" s="166"/>
      <c r="W15" s="166"/>
    </row>
    <row r="16" ht="18.0" customHeight="1">
      <c r="A16" s="166"/>
      <c r="B16" s="235">
        <v>45659.0</v>
      </c>
      <c r="C16" s="236" t="s">
        <v>282</v>
      </c>
      <c r="D16" s="237" t="s">
        <v>3</v>
      </c>
      <c r="E16" s="238">
        <v>5.0</v>
      </c>
      <c r="F16" s="243">
        <v>12.0</v>
      </c>
      <c r="G16" s="240">
        <v>14.99</v>
      </c>
      <c r="H16" s="240">
        <v>24.59</v>
      </c>
      <c r="I16" s="240">
        <v>24.0</v>
      </c>
      <c r="J16" s="241">
        <f t="shared" ref="J16:J18" si="7">ROUND(AVERAGE(G16,H16,I16),2)</f>
        <v>21.19</v>
      </c>
      <c r="K16" s="241">
        <f t="shared" si="1"/>
        <v>21.19</v>
      </c>
      <c r="L16" s="242">
        <f t="shared" si="2"/>
        <v>105.95</v>
      </c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</row>
    <row r="17" ht="54.75" customHeight="1">
      <c r="A17" s="166"/>
      <c r="B17" s="235">
        <v>45690.0</v>
      </c>
      <c r="C17" s="236" t="s">
        <v>283</v>
      </c>
      <c r="D17" s="237" t="s">
        <v>3</v>
      </c>
      <c r="E17" s="238">
        <v>25.0</v>
      </c>
      <c r="F17" s="243">
        <v>12.0</v>
      </c>
      <c r="G17" s="240">
        <v>88.37</v>
      </c>
      <c r="H17" s="240">
        <v>100.0</v>
      </c>
      <c r="I17" s="240">
        <v>181.9</v>
      </c>
      <c r="J17" s="241">
        <f t="shared" si="7"/>
        <v>123.42</v>
      </c>
      <c r="K17" s="241">
        <f t="shared" si="1"/>
        <v>123.42</v>
      </c>
      <c r="L17" s="242">
        <f t="shared" si="2"/>
        <v>3085.5</v>
      </c>
      <c r="M17" s="166"/>
      <c r="N17" s="166"/>
      <c r="O17" s="166"/>
      <c r="P17" s="166"/>
      <c r="Q17" s="166"/>
      <c r="R17" s="166"/>
      <c r="S17" s="166"/>
      <c r="T17" s="166"/>
      <c r="U17" s="166"/>
      <c r="V17" s="166"/>
      <c r="W17" s="166"/>
    </row>
    <row r="18" ht="43.5" customHeight="1">
      <c r="A18" s="166"/>
      <c r="B18" s="235">
        <v>45718.0</v>
      </c>
      <c r="C18" s="236" t="s">
        <v>284</v>
      </c>
      <c r="D18" s="237" t="s">
        <v>3</v>
      </c>
      <c r="E18" s="238">
        <v>25.0</v>
      </c>
      <c r="F18" s="243">
        <v>12.0</v>
      </c>
      <c r="G18" s="240">
        <v>55.23</v>
      </c>
      <c r="H18" s="240">
        <v>78.99</v>
      </c>
      <c r="I18" s="240">
        <v>70.72</v>
      </c>
      <c r="J18" s="241">
        <f t="shared" si="7"/>
        <v>68.31</v>
      </c>
      <c r="K18" s="241">
        <f t="shared" si="1"/>
        <v>68.31</v>
      </c>
      <c r="L18" s="242">
        <f t="shared" si="2"/>
        <v>1707.75</v>
      </c>
      <c r="M18" s="166"/>
      <c r="N18" s="166"/>
      <c r="O18" s="166"/>
      <c r="P18" s="166"/>
      <c r="Q18" s="166"/>
      <c r="R18" s="166"/>
      <c r="S18" s="166"/>
      <c r="T18" s="166"/>
      <c r="U18" s="166"/>
      <c r="V18" s="166"/>
      <c r="W18" s="166"/>
    </row>
    <row r="19" ht="37.5" customHeight="1">
      <c r="A19" s="166"/>
      <c r="B19" s="247" t="s">
        <v>220</v>
      </c>
      <c r="C19" s="2"/>
      <c r="D19" s="2"/>
      <c r="E19" s="2"/>
      <c r="F19" s="2"/>
      <c r="G19" s="2"/>
      <c r="H19" s="2"/>
      <c r="I19" s="2"/>
      <c r="J19" s="2"/>
      <c r="K19" s="3"/>
      <c r="L19" s="184">
        <f>SUM(L6:L18)</f>
        <v>7140.98</v>
      </c>
      <c r="M19" s="166"/>
      <c r="N19" s="166"/>
      <c r="O19" s="166"/>
      <c r="P19" s="166"/>
      <c r="Q19" s="166"/>
      <c r="R19" s="166"/>
      <c r="S19" s="166"/>
      <c r="T19" s="166"/>
      <c r="U19" s="166"/>
      <c r="V19" s="166"/>
      <c r="W19" s="166"/>
    </row>
    <row r="20" ht="38.25" customHeight="1">
      <c r="A20" s="166"/>
      <c r="B20" s="247" t="s">
        <v>285</v>
      </c>
      <c r="C20" s="2"/>
      <c r="D20" s="2"/>
      <c r="E20" s="2"/>
      <c r="F20" s="2"/>
      <c r="G20" s="2"/>
      <c r="H20" s="2"/>
      <c r="I20" s="2"/>
      <c r="J20" s="2"/>
      <c r="K20" s="3"/>
      <c r="L20" s="184">
        <f>ROUND(L19/12,2)</f>
        <v>595.08</v>
      </c>
      <c r="M20" s="166"/>
      <c r="N20" s="166"/>
      <c r="O20" s="166"/>
      <c r="P20" s="166"/>
      <c r="Q20" s="166"/>
      <c r="R20" s="166"/>
      <c r="S20" s="166"/>
      <c r="T20" s="166"/>
      <c r="U20" s="166"/>
      <c r="V20" s="166"/>
      <c r="W20" s="166"/>
    </row>
    <row r="21" ht="37.5" customHeight="1">
      <c r="A21" s="211"/>
      <c r="B21" s="248" t="s">
        <v>286</v>
      </c>
      <c r="C21" s="41"/>
      <c r="D21" s="41"/>
      <c r="E21" s="41"/>
      <c r="F21" s="41"/>
      <c r="G21" s="41"/>
      <c r="H21" s="41"/>
      <c r="I21" s="41"/>
      <c r="J21" s="41"/>
      <c r="K21" s="42"/>
      <c r="L21" s="249">
        <f>L20/1</f>
        <v>595.08</v>
      </c>
      <c r="M21" s="166"/>
      <c r="N21" s="211"/>
      <c r="O21" s="211"/>
      <c r="P21" s="211"/>
      <c r="Q21" s="211"/>
      <c r="R21" s="211"/>
      <c r="S21" s="211"/>
      <c r="T21" s="211"/>
      <c r="U21" s="211"/>
      <c r="V21" s="211"/>
      <c r="W21" s="211"/>
    </row>
    <row r="22" ht="12.75" customHeight="1">
      <c r="A22" s="166"/>
      <c r="B22" s="193"/>
      <c r="C22" s="194"/>
      <c r="D22" s="193"/>
      <c r="E22" s="194"/>
      <c r="F22" s="194"/>
      <c r="G22" s="250"/>
      <c r="H22" s="250"/>
      <c r="I22" s="250"/>
      <c r="J22" s="194"/>
      <c r="K22" s="195"/>
      <c r="L22" s="195"/>
      <c r="M22" s="166"/>
      <c r="N22" s="166"/>
      <c r="O22" s="166"/>
      <c r="P22" s="166"/>
      <c r="Q22" s="166"/>
      <c r="R22" s="166"/>
      <c r="S22" s="166"/>
      <c r="T22" s="166"/>
      <c r="U22" s="166"/>
      <c r="V22" s="166"/>
      <c r="W22" s="166"/>
    </row>
    <row r="23" ht="12.75" customHeight="1">
      <c r="A23" s="166"/>
      <c r="B23" s="193"/>
      <c r="C23" s="194"/>
      <c r="D23" s="193"/>
      <c r="E23" s="194"/>
      <c r="F23" s="194"/>
      <c r="G23" s="250"/>
      <c r="H23" s="250"/>
      <c r="I23" s="250"/>
      <c r="J23" s="194"/>
      <c r="K23" s="195"/>
      <c r="L23" s="195"/>
      <c r="M23" s="166"/>
      <c r="N23" s="166"/>
      <c r="O23" s="166"/>
      <c r="P23" s="166"/>
      <c r="Q23" s="166"/>
      <c r="R23" s="166"/>
      <c r="S23" s="166"/>
      <c r="T23" s="166"/>
      <c r="U23" s="166"/>
      <c r="V23" s="166"/>
      <c r="W23" s="166"/>
    </row>
    <row r="24" ht="12.75" customHeight="1">
      <c r="A24" s="166"/>
      <c r="B24" s="193"/>
      <c r="C24" s="194"/>
      <c r="D24" s="193"/>
      <c r="E24" s="194"/>
      <c r="F24" s="194"/>
      <c r="G24" s="250"/>
      <c r="H24" s="250"/>
      <c r="I24" s="250"/>
      <c r="J24" s="194"/>
      <c r="K24" s="195"/>
      <c r="L24" s="195"/>
      <c r="M24" s="166"/>
      <c r="N24" s="166"/>
      <c r="O24" s="166"/>
      <c r="P24" s="166"/>
      <c r="Q24" s="166"/>
      <c r="R24" s="166"/>
      <c r="S24" s="166"/>
      <c r="T24" s="166"/>
      <c r="U24" s="166"/>
      <c r="V24" s="166"/>
      <c r="W24" s="166"/>
    </row>
    <row r="25" ht="12.75" customHeight="1">
      <c r="A25" s="166"/>
      <c r="B25" s="193"/>
      <c r="C25" s="194"/>
      <c r="D25" s="193"/>
      <c r="E25" s="194"/>
      <c r="F25" s="194"/>
      <c r="G25" s="250"/>
      <c r="H25" s="250"/>
      <c r="I25" s="250"/>
      <c r="J25" s="194"/>
      <c r="K25" s="195"/>
      <c r="L25" s="195"/>
      <c r="M25" s="166"/>
      <c r="N25" s="166"/>
      <c r="O25" s="166"/>
      <c r="P25" s="166"/>
      <c r="Q25" s="166"/>
      <c r="R25" s="166"/>
      <c r="S25" s="166"/>
      <c r="T25" s="166"/>
      <c r="U25" s="166"/>
      <c r="V25" s="166"/>
      <c r="W25" s="166"/>
    </row>
    <row r="26" ht="12.75" customHeight="1">
      <c r="A26" s="166"/>
      <c r="B26" s="193"/>
      <c r="C26" s="194"/>
      <c r="D26" s="193"/>
      <c r="E26" s="194"/>
      <c r="F26" s="194"/>
      <c r="G26" s="250"/>
      <c r="H26" s="250"/>
      <c r="I26" s="250"/>
      <c r="J26" s="194"/>
      <c r="K26" s="195"/>
      <c r="L26" s="195"/>
      <c r="M26" s="166"/>
      <c r="N26" s="166"/>
      <c r="O26" s="166"/>
      <c r="P26" s="166"/>
      <c r="Q26" s="166"/>
      <c r="R26" s="166"/>
      <c r="S26" s="166"/>
      <c r="T26" s="166"/>
      <c r="U26" s="166"/>
      <c r="V26" s="166"/>
      <c r="W26" s="166"/>
    </row>
    <row r="27" ht="12.75" customHeight="1">
      <c r="A27" s="166"/>
      <c r="B27" s="193"/>
      <c r="C27" s="194"/>
      <c r="D27" s="193"/>
      <c r="E27" s="194"/>
      <c r="F27" s="194"/>
      <c r="G27" s="250"/>
      <c r="H27" s="250"/>
      <c r="I27" s="250"/>
      <c r="J27" s="194"/>
      <c r="K27" s="195"/>
      <c r="L27" s="195"/>
      <c r="M27" s="166"/>
      <c r="N27" s="166"/>
      <c r="O27" s="166"/>
      <c r="P27" s="166"/>
      <c r="Q27" s="166"/>
      <c r="R27" s="166"/>
      <c r="S27" s="166"/>
      <c r="T27" s="166"/>
      <c r="U27" s="166"/>
      <c r="V27" s="166"/>
      <c r="W27" s="166"/>
    </row>
    <row r="28" ht="12.75" customHeight="1">
      <c r="A28" s="166"/>
      <c r="B28" s="193"/>
      <c r="C28" s="194"/>
      <c r="D28" s="193"/>
      <c r="E28" s="194"/>
      <c r="F28" s="194"/>
      <c r="G28" s="250"/>
      <c r="H28" s="250"/>
      <c r="I28" s="250"/>
      <c r="J28" s="194"/>
      <c r="K28" s="195"/>
      <c r="L28" s="195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</row>
    <row r="29" ht="12.75" customHeight="1">
      <c r="A29" s="166"/>
      <c r="B29" s="193"/>
      <c r="C29" s="194"/>
      <c r="D29" s="193"/>
      <c r="E29" s="194"/>
      <c r="F29" s="194"/>
      <c r="G29" s="250"/>
      <c r="H29" s="250"/>
      <c r="I29" s="250"/>
      <c r="J29" s="194"/>
      <c r="K29" s="195"/>
      <c r="L29" s="195"/>
      <c r="M29" s="166"/>
      <c r="N29" s="166"/>
      <c r="O29" s="166"/>
      <c r="P29" s="166"/>
      <c r="Q29" s="166"/>
      <c r="R29" s="166"/>
      <c r="S29" s="166"/>
      <c r="T29" s="166"/>
      <c r="U29" s="166"/>
      <c r="V29" s="166"/>
      <c r="W29" s="166"/>
    </row>
    <row r="30" ht="12.75" customHeight="1">
      <c r="A30" s="166"/>
      <c r="B30" s="193"/>
      <c r="C30" s="194"/>
      <c r="D30" s="193"/>
      <c r="E30" s="194"/>
      <c r="F30" s="194"/>
      <c r="G30" s="250"/>
      <c r="H30" s="250"/>
      <c r="I30" s="250"/>
      <c r="J30" s="194"/>
      <c r="K30" s="195"/>
      <c r="L30" s="195"/>
      <c r="M30" s="166"/>
      <c r="N30" s="166"/>
      <c r="O30" s="166"/>
      <c r="P30" s="166"/>
      <c r="Q30" s="166"/>
      <c r="R30" s="166"/>
      <c r="S30" s="166"/>
      <c r="T30" s="166"/>
      <c r="U30" s="166"/>
      <c r="V30" s="166"/>
      <c r="W30" s="166"/>
    </row>
    <row r="31" ht="12.75" customHeight="1">
      <c r="A31" s="166"/>
      <c r="B31" s="193"/>
      <c r="C31" s="194"/>
      <c r="D31" s="193"/>
      <c r="E31" s="194"/>
      <c r="F31" s="194"/>
      <c r="G31" s="250"/>
      <c r="H31" s="250"/>
      <c r="I31" s="250"/>
      <c r="J31" s="194"/>
      <c r="K31" s="195"/>
      <c r="L31" s="195"/>
      <c r="M31" s="166"/>
      <c r="N31" s="166"/>
      <c r="O31" s="166"/>
      <c r="P31" s="166"/>
      <c r="Q31" s="166"/>
      <c r="R31" s="166"/>
      <c r="S31" s="166"/>
      <c r="T31" s="166"/>
      <c r="U31" s="166"/>
      <c r="V31" s="166"/>
      <c r="W31" s="166"/>
    </row>
    <row r="32" ht="12.75" customHeight="1">
      <c r="A32" s="166"/>
      <c r="B32" s="193"/>
      <c r="C32" s="194"/>
      <c r="D32" s="193"/>
      <c r="E32" s="194"/>
      <c r="F32" s="194"/>
      <c r="G32" s="250"/>
      <c r="H32" s="250"/>
      <c r="I32" s="250"/>
      <c r="J32" s="194"/>
      <c r="K32" s="195"/>
      <c r="L32" s="195"/>
      <c r="M32" s="166"/>
      <c r="N32" s="166"/>
      <c r="O32" s="166"/>
      <c r="P32" s="166"/>
      <c r="Q32" s="166"/>
      <c r="R32" s="166"/>
      <c r="S32" s="166"/>
      <c r="T32" s="166"/>
      <c r="U32" s="166"/>
      <c r="V32" s="166"/>
      <c r="W32" s="166"/>
    </row>
    <row r="33" ht="12.75" customHeight="1">
      <c r="A33" s="166"/>
      <c r="B33" s="193"/>
      <c r="C33" s="194"/>
      <c r="D33" s="193"/>
      <c r="E33" s="194"/>
      <c r="F33" s="194"/>
      <c r="G33" s="250"/>
      <c r="H33" s="250"/>
      <c r="I33" s="250"/>
      <c r="J33" s="194"/>
      <c r="K33" s="195"/>
      <c r="L33" s="195"/>
      <c r="M33" s="166"/>
      <c r="N33" s="166"/>
      <c r="O33" s="166"/>
      <c r="P33" s="166"/>
      <c r="Q33" s="166"/>
      <c r="R33" s="166"/>
      <c r="S33" s="166"/>
      <c r="T33" s="166"/>
      <c r="U33" s="166"/>
      <c r="V33" s="166"/>
      <c r="W33" s="166"/>
    </row>
    <row r="34" ht="12.75" customHeight="1">
      <c r="A34" s="166"/>
      <c r="B34" s="193"/>
      <c r="C34" s="194"/>
      <c r="D34" s="193"/>
      <c r="E34" s="194"/>
      <c r="F34" s="194"/>
      <c r="G34" s="250"/>
      <c r="H34" s="250"/>
      <c r="I34" s="250"/>
      <c r="J34" s="194"/>
      <c r="K34" s="195"/>
      <c r="L34" s="195"/>
      <c r="M34" s="166"/>
      <c r="N34" s="166"/>
      <c r="O34" s="166"/>
      <c r="P34" s="166"/>
      <c r="Q34" s="166"/>
      <c r="R34" s="166"/>
      <c r="S34" s="166"/>
      <c r="T34" s="166"/>
      <c r="U34" s="166"/>
      <c r="V34" s="166"/>
      <c r="W34" s="166"/>
    </row>
    <row r="35" ht="12.75" customHeight="1">
      <c r="A35" s="166"/>
      <c r="B35" s="193"/>
      <c r="C35" s="194"/>
      <c r="D35" s="193"/>
      <c r="E35" s="194"/>
      <c r="F35" s="194"/>
      <c r="G35" s="250"/>
      <c r="H35" s="250"/>
      <c r="I35" s="250"/>
      <c r="J35" s="194"/>
      <c r="K35" s="195"/>
      <c r="L35" s="195"/>
      <c r="M35" s="166"/>
      <c r="N35" s="166"/>
      <c r="O35" s="166"/>
      <c r="P35" s="166"/>
      <c r="Q35" s="166"/>
      <c r="R35" s="166"/>
      <c r="S35" s="166"/>
      <c r="T35" s="166"/>
      <c r="U35" s="166"/>
      <c r="V35" s="166"/>
      <c r="W35" s="166"/>
    </row>
    <row r="36" ht="12.75" customHeight="1">
      <c r="A36" s="166"/>
      <c r="B36" s="193"/>
      <c r="C36" s="194"/>
      <c r="D36" s="193"/>
      <c r="E36" s="194"/>
      <c r="F36" s="194"/>
      <c r="G36" s="250"/>
      <c r="H36" s="250"/>
      <c r="I36" s="250"/>
      <c r="J36" s="194"/>
      <c r="K36" s="195"/>
      <c r="L36" s="195"/>
      <c r="M36" s="166"/>
      <c r="N36" s="166"/>
      <c r="O36" s="166"/>
      <c r="P36" s="166"/>
      <c r="Q36" s="166"/>
      <c r="R36" s="166"/>
      <c r="S36" s="166"/>
      <c r="T36" s="166"/>
      <c r="U36" s="166"/>
      <c r="V36" s="166"/>
      <c r="W36" s="166"/>
    </row>
    <row r="37" ht="12.75" customHeight="1">
      <c r="A37" s="166"/>
      <c r="B37" s="193"/>
      <c r="C37" s="194"/>
      <c r="D37" s="193"/>
      <c r="E37" s="194"/>
      <c r="F37" s="194"/>
      <c r="G37" s="250"/>
      <c r="H37" s="250"/>
      <c r="I37" s="250"/>
      <c r="J37" s="194"/>
      <c r="K37" s="195"/>
      <c r="L37" s="195"/>
      <c r="M37" s="166"/>
      <c r="N37" s="166"/>
      <c r="O37" s="166"/>
      <c r="P37" s="166"/>
      <c r="Q37" s="166"/>
      <c r="R37" s="166"/>
      <c r="S37" s="166"/>
      <c r="T37" s="166"/>
      <c r="U37" s="166"/>
      <c r="V37" s="166"/>
      <c r="W37" s="166"/>
    </row>
    <row r="38" ht="12.75" customHeight="1">
      <c r="A38" s="166"/>
      <c r="B38" s="193"/>
      <c r="C38" s="194"/>
      <c r="D38" s="193"/>
      <c r="E38" s="194"/>
      <c r="F38" s="194"/>
      <c r="G38" s="250"/>
      <c r="H38" s="250"/>
      <c r="I38" s="250"/>
      <c r="J38" s="194"/>
      <c r="K38" s="195"/>
      <c r="L38" s="195"/>
      <c r="M38" s="166"/>
      <c r="N38" s="166"/>
      <c r="O38" s="166"/>
      <c r="P38" s="166"/>
      <c r="Q38" s="166"/>
      <c r="R38" s="166"/>
      <c r="S38" s="166"/>
      <c r="T38" s="166"/>
      <c r="U38" s="166"/>
      <c r="V38" s="166"/>
      <c r="W38" s="166"/>
    </row>
    <row r="39" ht="12.75" customHeight="1">
      <c r="A39" s="166"/>
      <c r="B39" s="193"/>
      <c r="C39" s="194"/>
      <c r="D39" s="193"/>
      <c r="E39" s="194"/>
      <c r="F39" s="194"/>
      <c r="G39" s="250"/>
      <c r="H39" s="250"/>
      <c r="I39" s="250"/>
      <c r="J39" s="194"/>
      <c r="K39" s="195"/>
      <c r="L39" s="195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</row>
    <row r="40" ht="12.75" customHeight="1">
      <c r="A40" s="166"/>
      <c r="B40" s="193"/>
      <c r="C40" s="194"/>
      <c r="D40" s="193"/>
      <c r="E40" s="194"/>
      <c r="F40" s="194"/>
      <c r="G40" s="250"/>
      <c r="H40" s="250"/>
      <c r="I40" s="250"/>
      <c r="J40" s="194"/>
      <c r="K40" s="195"/>
      <c r="L40" s="195"/>
      <c r="M40" s="166"/>
      <c r="N40" s="166"/>
      <c r="O40" s="166"/>
      <c r="P40" s="166"/>
      <c r="Q40" s="166"/>
      <c r="R40" s="166"/>
      <c r="S40" s="166"/>
      <c r="T40" s="166"/>
      <c r="U40" s="166"/>
      <c r="V40" s="166"/>
      <c r="W40" s="166"/>
    </row>
    <row r="41" ht="12.75" customHeight="1">
      <c r="A41" s="166"/>
      <c r="B41" s="193"/>
      <c r="C41" s="194"/>
      <c r="D41" s="193"/>
      <c r="E41" s="194"/>
      <c r="F41" s="194"/>
      <c r="G41" s="250"/>
      <c r="H41" s="250"/>
      <c r="I41" s="250"/>
      <c r="J41" s="194"/>
      <c r="K41" s="195"/>
      <c r="L41" s="195"/>
      <c r="M41" s="166"/>
      <c r="N41" s="166"/>
      <c r="O41" s="166"/>
      <c r="P41" s="166"/>
      <c r="Q41" s="166"/>
      <c r="R41" s="166"/>
      <c r="S41" s="166"/>
      <c r="T41" s="166"/>
      <c r="U41" s="166"/>
      <c r="V41" s="166"/>
      <c r="W41" s="166"/>
    </row>
    <row r="42" ht="12.75" customHeight="1">
      <c r="A42" s="166"/>
      <c r="B42" s="193"/>
      <c r="C42" s="194"/>
      <c r="D42" s="193"/>
      <c r="E42" s="194"/>
      <c r="F42" s="194"/>
      <c r="G42" s="250"/>
      <c r="H42" s="250"/>
      <c r="I42" s="250"/>
      <c r="J42" s="194"/>
      <c r="K42" s="195"/>
      <c r="L42" s="195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</row>
    <row r="43" ht="12.75" customHeight="1">
      <c r="A43" s="166"/>
      <c r="B43" s="193"/>
      <c r="C43" s="194"/>
      <c r="D43" s="193"/>
      <c r="E43" s="194"/>
      <c r="F43" s="194"/>
      <c r="G43" s="250"/>
      <c r="H43" s="250"/>
      <c r="I43" s="250"/>
      <c r="J43" s="194"/>
      <c r="K43" s="195"/>
      <c r="L43" s="195"/>
      <c r="M43" s="166"/>
      <c r="N43" s="166"/>
      <c r="O43" s="166"/>
      <c r="P43" s="166"/>
      <c r="Q43" s="166"/>
      <c r="R43" s="166"/>
      <c r="S43" s="166"/>
      <c r="T43" s="166"/>
      <c r="U43" s="166"/>
      <c r="V43" s="166"/>
      <c r="W43" s="166"/>
    </row>
    <row r="44" ht="12.75" customHeight="1">
      <c r="A44" s="166"/>
      <c r="B44" s="193"/>
      <c r="C44" s="194"/>
      <c r="D44" s="193"/>
      <c r="E44" s="194"/>
      <c r="F44" s="194"/>
      <c r="G44" s="250"/>
      <c r="H44" s="250"/>
      <c r="I44" s="250"/>
      <c r="J44" s="194"/>
      <c r="K44" s="195"/>
      <c r="L44" s="195"/>
      <c r="M44" s="166"/>
      <c r="N44" s="166"/>
      <c r="O44" s="166"/>
      <c r="P44" s="166"/>
      <c r="Q44" s="166"/>
      <c r="R44" s="166"/>
      <c r="S44" s="166"/>
      <c r="T44" s="166"/>
      <c r="U44" s="166"/>
      <c r="V44" s="166"/>
      <c r="W44" s="166"/>
    </row>
    <row r="45" ht="12.75" customHeight="1">
      <c r="A45" s="166"/>
      <c r="B45" s="193"/>
      <c r="C45" s="194"/>
      <c r="D45" s="193"/>
      <c r="E45" s="194"/>
      <c r="F45" s="194"/>
      <c r="G45" s="250"/>
      <c r="H45" s="250"/>
      <c r="I45" s="250"/>
      <c r="J45" s="194"/>
      <c r="K45" s="195"/>
      <c r="L45" s="195"/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6"/>
    </row>
    <row r="46" ht="12.75" customHeight="1">
      <c r="A46" s="166"/>
      <c r="B46" s="193"/>
      <c r="C46" s="194"/>
      <c r="D46" s="193"/>
      <c r="E46" s="194"/>
      <c r="F46" s="194"/>
      <c r="G46" s="250"/>
      <c r="H46" s="250"/>
      <c r="I46" s="250"/>
      <c r="J46" s="194"/>
      <c r="K46" s="195"/>
      <c r="L46" s="195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</row>
    <row r="47" ht="12.75" customHeight="1">
      <c r="A47" s="166"/>
      <c r="B47" s="193"/>
      <c r="C47" s="194"/>
      <c r="D47" s="193"/>
      <c r="E47" s="194"/>
      <c r="F47" s="194"/>
      <c r="G47" s="250"/>
      <c r="H47" s="250"/>
      <c r="I47" s="250"/>
      <c r="J47" s="194"/>
      <c r="K47" s="195"/>
      <c r="L47" s="195"/>
      <c r="M47" s="166"/>
      <c r="N47" s="166"/>
      <c r="O47" s="166"/>
      <c r="P47" s="166"/>
      <c r="Q47" s="166"/>
      <c r="R47" s="166"/>
      <c r="S47" s="166"/>
      <c r="T47" s="166"/>
      <c r="U47" s="166"/>
      <c r="V47" s="166"/>
      <c r="W47" s="166"/>
    </row>
    <row r="48" ht="12.75" customHeight="1">
      <c r="A48" s="166"/>
      <c r="B48" s="193"/>
      <c r="C48" s="194"/>
      <c r="D48" s="193"/>
      <c r="E48" s="194"/>
      <c r="F48" s="194"/>
      <c r="G48" s="250"/>
      <c r="H48" s="250"/>
      <c r="I48" s="250"/>
      <c r="J48" s="194"/>
      <c r="K48" s="195"/>
      <c r="L48" s="195"/>
      <c r="M48" s="166"/>
      <c r="N48" s="166"/>
      <c r="O48" s="166"/>
      <c r="P48" s="166"/>
      <c r="Q48" s="166"/>
      <c r="R48" s="166"/>
      <c r="S48" s="166"/>
      <c r="T48" s="166"/>
      <c r="U48" s="166"/>
      <c r="V48" s="166"/>
      <c r="W48" s="166"/>
    </row>
    <row r="49" ht="12.75" customHeight="1">
      <c r="A49" s="166"/>
      <c r="B49" s="193"/>
      <c r="C49" s="194"/>
      <c r="D49" s="193"/>
      <c r="E49" s="194"/>
      <c r="F49" s="194"/>
      <c r="G49" s="250"/>
      <c r="H49" s="250"/>
      <c r="I49" s="250"/>
      <c r="J49" s="194"/>
      <c r="K49" s="195"/>
      <c r="L49" s="195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</row>
    <row r="50" ht="12.75" customHeight="1">
      <c r="A50" s="166"/>
      <c r="B50" s="193"/>
      <c r="C50" s="194"/>
      <c r="D50" s="193"/>
      <c r="E50" s="194"/>
      <c r="F50" s="194"/>
      <c r="G50" s="250"/>
      <c r="H50" s="250"/>
      <c r="I50" s="250"/>
      <c r="J50" s="194"/>
      <c r="K50" s="195"/>
      <c r="L50" s="195"/>
      <c r="M50" s="166"/>
      <c r="N50" s="166"/>
      <c r="O50" s="166"/>
      <c r="P50" s="166"/>
      <c r="Q50" s="166"/>
      <c r="R50" s="166"/>
      <c r="S50" s="166"/>
      <c r="T50" s="166"/>
      <c r="U50" s="166"/>
      <c r="V50" s="166"/>
      <c r="W50" s="166"/>
    </row>
    <row r="51" ht="12.75" customHeight="1">
      <c r="A51" s="166"/>
      <c r="B51" s="193"/>
      <c r="C51" s="194"/>
      <c r="D51" s="193"/>
      <c r="E51" s="194"/>
      <c r="F51" s="194"/>
      <c r="G51" s="250"/>
      <c r="H51" s="250"/>
      <c r="I51" s="250"/>
      <c r="J51" s="194"/>
      <c r="K51" s="195"/>
      <c r="L51" s="195"/>
      <c r="M51" s="166"/>
      <c r="N51" s="166"/>
      <c r="O51" s="166"/>
      <c r="P51" s="166"/>
      <c r="Q51" s="166"/>
      <c r="R51" s="166"/>
      <c r="S51" s="166"/>
      <c r="T51" s="166"/>
      <c r="U51" s="166"/>
      <c r="V51" s="166"/>
      <c r="W51" s="166"/>
    </row>
    <row r="52" ht="12.75" customHeight="1">
      <c r="A52" s="166"/>
      <c r="B52" s="193"/>
      <c r="C52" s="194"/>
      <c r="D52" s="193"/>
      <c r="E52" s="194"/>
      <c r="F52" s="194"/>
      <c r="G52" s="250"/>
      <c r="H52" s="250"/>
      <c r="I52" s="250"/>
      <c r="J52" s="194"/>
      <c r="K52" s="195"/>
      <c r="L52" s="195"/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</row>
    <row r="53" ht="12.75" customHeight="1">
      <c r="A53" s="166"/>
      <c r="B53" s="193"/>
      <c r="C53" s="194"/>
      <c r="D53" s="193"/>
      <c r="E53" s="194"/>
      <c r="F53" s="194"/>
      <c r="G53" s="250"/>
      <c r="H53" s="250"/>
      <c r="I53" s="250"/>
      <c r="J53" s="194"/>
      <c r="K53" s="195"/>
      <c r="L53" s="195"/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166"/>
    </row>
    <row r="54" ht="12.75" customHeight="1">
      <c r="A54" s="166"/>
      <c r="B54" s="193"/>
      <c r="C54" s="194"/>
      <c r="D54" s="193"/>
      <c r="E54" s="194"/>
      <c r="F54" s="194"/>
      <c r="G54" s="250"/>
      <c r="H54" s="250"/>
      <c r="I54" s="250"/>
      <c r="J54" s="194"/>
      <c r="K54" s="195"/>
      <c r="L54" s="195"/>
      <c r="M54" s="166"/>
      <c r="N54" s="166"/>
      <c r="O54" s="166"/>
      <c r="P54" s="166"/>
      <c r="Q54" s="166"/>
      <c r="R54" s="166"/>
      <c r="S54" s="166"/>
      <c r="T54" s="166"/>
      <c r="U54" s="166"/>
      <c r="V54" s="166"/>
      <c r="W54" s="166"/>
    </row>
    <row r="55" ht="12.75" customHeight="1">
      <c r="A55" s="166"/>
      <c r="B55" s="193"/>
      <c r="C55" s="194"/>
      <c r="D55" s="193"/>
      <c r="E55" s="194"/>
      <c r="F55" s="194"/>
      <c r="G55" s="250"/>
      <c r="H55" s="250"/>
      <c r="I55" s="250"/>
      <c r="J55" s="194"/>
      <c r="K55" s="195"/>
      <c r="L55" s="195"/>
      <c r="M55" s="166"/>
      <c r="N55" s="166"/>
      <c r="O55" s="166"/>
      <c r="P55" s="166"/>
      <c r="Q55" s="166"/>
      <c r="R55" s="166"/>
      <c r="S55" s="166"/>
      <c r="T55" s="166"/>
      <c r="U55" s="166"/>
      <c r="V55" s="166"/>
      <c r="W55" s="166"/>
    </row>
    <row r="56" ht="12.75" customHeight="1">
      <c r="A56" s="166"/>
      <c r="B56" s="193"/>
      <c r="C56" s="194"/>
      <c r="D56" s="193"/>
      <c r="E56" s="194"/>
      <c r="F56" s="194"/>
      <c r="G56" s="250"/>
      <c r="H56" s="250"/>
      <c r="I56" s="250"/>
      <c r="J56" s="194"/>
      <c r="K56" s="195"/>
      <c r="L56" s="195"/>
      <c r="M56" s="166"/>
      <c r="N56" s="166"/>
      <c r="O56" s="166"/>
      <c r="P56" s="166"/>
      <c r="Q56" s="166"/>
      <c r="R56" s="166"/>
      <c r="S56" s="166"/>
      <c r="T56" s="166"/>
      <c r="U56" s="166"/>
      <c r="V56" s="166"/>
      <c r="W56" s="166"/>
    </row>
    <row r="57" ht="12.75" customHeight="1">
      <c r="A57" s="166"/>
      <c r="B57" s="193"/>
      <c r="C57" s="194"/>
      <c r="D57" s="193"/>
      <c r="E57" s="194"/>
      <c r="F57" s="194"/>
      <c r="G57" s="250"/>
      <c r="H57" s="250"/>
      <c r="I57" s="250"/>
      <c r="J57" s="194"/>
      <c r="K57" s="195"/>
      <c r="L57" s="195"/>
      <c r="M57" s="166"/>
      <c r="N57" s="166"/>
      <c r="O57" s="166"/>
      <c r="P57" s="166"/>
      <c r="Q57" s="166"/>
      <c r="R57" s="166"/>
      <c r="S57" s="166"/>
      <c r="T57" s="166"/>
      <c r="U57" s="166"/>
      <c r="V57" s="166"/>
      <c r="W57" s="166"/>
    </row>
    <row r="58" ht="12.75" customHeight="1">
      <c r="A58" s="166"/>
      <c r="B58" s="193"/>
      <c r="C58" s="194"/>
      <c r="D58" s="193"/>
      <c r="E58" s="194"/>
      <c r="F58" s="194"/>
      <c r="G58" s="250"/>
      <c r="H58" s="250"/>
      <c r="I58" s="250"/>
      <c r="J58" s="194"/>
      <c r="K58" s="195"/>
      <c r="L58" s="195"/>
      <c r="M58" s="166"/>
      <c r="N58" s="166"/>
      <c r="O58" s="166"/>
      <c r="P58" s="166"/>
      <c r="Q58" s="166"/>
      <c r="R58" s="166"/>
      <c r="S58" s="166"/>
      <c r="T58" s="166"/>
      <c r="U58" s="166"/>
      <c r="V58" s="166"/>
      <c r="W58" s="166"/>
    </row>
    <row r="59" ht="12.75" customHeight="1">
      <c r="A59" s="166"/>
      <c r="B59" s="193"/>
      <c r="C59" s="194"/>
      <c r="D59" s="193"/>
      <c r="E59" s="194"/>
      <c r="F59" s="194"/>
      <c r="G59" s="250"/>
      <c r="H59" s="250"/>
      <c r="I59" s="250"/>
      <c r="J59" s="194"/>
      <c r="K59" s="195"/>
      <c r="L59" s="195"/>
      <c r="M59" s="166"/>
      <c r="N59" s="166"/>
      <c r="O59" s="166"/>
      <c r="P59" s="166"/>
      <c r="Q59" s="166"/>
      <c r="R59" s="166"/>
      <c r="S59" s="166"/>
      <c r="T59" s="166"/>
      <c r="U59" s="166"/>
      <c r="V59" s="166"/>
      <c r="W59" s="166"/>
    </row>
    <row r="60" ht="12.75" customHeight="1">
      <c r="A60" s="166"/>
      <c r="B60" s="193"/>
      <c r="C60" s="194"/>
      <c r="D60" s="193"/>
      <c r="E60" s="194"/>
      <c r="F60" s="194"/>
      <c r="G60" s="250"/>
      <c r="H60" s="250"/>
      <c r="I60" s="250"/>
      <c r="J60" s="194"/>
      <c r="K60" s="195"/>
      <c r="L60" s="195"/>
      <c r="M60" s="166"/>
      <c r="N60" s="166"/>
      <c r="O60" s="166"/>
      <c r="P60" s="166"/>
      <c r="Q60" s="166"/>
      <c r="R60" s="166"/>
      <c r="S60" s="166"/>
      <c r="T60" s="166"/>
      <c r="U60" s="166"/>
      <c r="V60" s="166"/>
      <c r="W60" s="166"/>
    </row>
    <row r="61" ht="12.75" customHeight="1">
      <c r="A61" s="166"/>
      <c r="B61" s="193"/>
      <c r="C61" s="194"/>
      <c r="D61" s="193"/>
      <c r="E61" s="194"/>
      <c r="F61" s="194"/>
      <c r="G61" s="250"/>
      <c r="H61" s="250"/>
      <c r="I61" s="250"/>
      <c r="J61" s="194"/>
      <c r="K61" s="195"/>
      <c r="L61" s="195"/>
      <c r="M61" s="166"/>
      <c r="N61" s="166"/>
      <c r="O61" s="166"/>
      <c r="P61" s="166"/>
      <c r="Q61" s="166"/>
      <c r="R61" s="166"/>
      <c r="S61" s="166"/>
      <c r="T61" s="166"/>
      <c r="U61" s="166"/>
      <c r="V61" s="166"/>
      <c r="W61" s="166"/>
    </row>
    <row r="62" ht="12.75" customHeight="1">
      <c r="A62" s="166"/>
      <c r="B62" s="193"/>
      <c r="C62" s="194"/>
      <c r="D62" s="193"/>
      <c r="E62" s="194"/>
      <c r="F62" s="194"/>
      <c r="G62" s="250"/>
      <c r="H62" s="250"/>
      <c r="I62" s="250"/>
      <c r="J62" s="194"/>
      <c r="K62" s="195"/>
      <c r="L62" s="195"/>
      <c r="M62" s="166"/>
      <c r="N62" s="166"/>
      <c r="O62" s="166"/>
      <c r="P62" s="166"/>
      <c r="Q62" s="166"/>
      <c r="R62" s="166"/>
      <c r="S62" s="166"/>
      <c r="T62" s="166"/>
      <c r="U62" s="166"/>
      <c r="V62" s="166"/>
      <c r="W62" s="166"/>
    </row>
    <row r="63" ht="12.75" customHeight="1">
      <c r="A63" s="166"/>
      <c r="B63" s="193"/>
      <c r="C63" s="194"/>
      <c r="D63" s="193"/>
      <c r="E63" s="194"/>
      <c r="F63" s="194"/>
      <c r="G63" s="250"/>
      <c r="H63" s="250"/>
      <c r="I63" s="250"/>
      <c r="J63" s="194"/>
      <c r="K63" s="195"/>
      <c r="L63" s="195"/>
      <c r="M63" s="166"/>
      <c r="N63" s="166"/>
      <c r="O63" s="166"/>
      <c r="P63" s="166"/>
      <c r="Q63" s="166"/>
      <c r="R63" s="166"/>
      <c r="S63" s="166"/>
      <c r="T63" s="166"/>
      <c r="U63" s="166"/>
      <c r="V63" s="166"/>
      <c r="W63" s="166"/>
    </row>
    <row r="64" ht="12.75" customHeight="1">
      <c r="A64" s="166"/>
      <c r="B64" s="193"/>
      <c r="C64" s="194"/>
      <c r="D64" s="193"/>
      <c r="E64" s="194"/>
      <c r="F64" s="194"/>
      <c r="G64" s="250"/>
      <c r="H64" s="250"/>
      <c r="I64" s="250"/>
      <c r="J64" s="194"/>
      <c r="K64" s="195"/>
      <c r="L64" s="195"/>
      <c r="M64" s="166"/>
      <c r="N64" s="166"/>
      <c r="O64" s="166"/>
      <c r="P64" s="166"/>
      <c r="Q64" s="166"/>
      <c r="R64" s="166"/>
      <c r="S64" s="166"/>
      <c r="T64" s="166"/>
      <c r="U64" s="166"/>
      <c r="V64" s="166"/>
      <c r="W64" s="166"/>
    </row>
    <row r="65" ht="12.75" customHeight="1">
      <c r="A65" s="166"/>
      <c r="B65" s="193"/>
      <c r="C65" s="194"/>
      <c r="D65" s="193"/>
      <c r="E65" s="194"/>
      <c r="F65" s="194"/>
      <c r="G65" s="250"/>
      <c r="H65" s="250"/>
      <c r="I65" s="250"/>
      <c r="J65" s="194"/>
      <c r="K65" s="195"/>
      <c r="L65" s="195"/>
      <c r="M65" s="166"/>
      <c r="N65" s="166"/>
      <c r="O65" s="166"/>
      <c r="P65" s="166"/>
      <c r="Q65" s="166"/>
      <c r="R65" s="166"/>
      <c r="S65" s="166"/>
      <c r="T65" s="166"/>
      <c r="U65" s="166"/>
      <c r="V65" s="166"/>
      <c r="W65" s="166"/>
    </row>
    <row r="66" ht="12.75" customHeight="1">
      <c r="A66" s="166"/>
      <c r="B66" s="193"/>
      <c r="C66" s="194"/>
      <c r="D66" s="193"/>
      <c r="E66" s="194"/>
      <c r="F66" s="194"/>
      <c r="G66" s="250"/>
      <c r="H66" s="250"/>
      <c r="I66" s="250"/>
      <c r="J66" s="194"/>
      <c r="K66" s="195"/>
      <c r="L66" s="195"/>
      <c r="M66" s="166"/>
      <c r="N66" s="166"/>
      <c r="O66" s="166"/>
      <c r="P66" s="166"/>
      <c r="Q66" s="166"/>
      <c r="R66" s="166"/>
      <c r="S66" s="166"/>
      <c r="T66" s="166"/>
      <c r="U66" s="166"/>
      <c r="V66" s="166"/>
      <c r="W66" s="166"/>
    </row>
    <row r="67" ht="12.75" customHeight="1">
      <c r="A67" s="166"/>
      <c r="B67" s="193"/>
      <c r="C67" s="194"/>
      <c r="D67" s="193"/>
      <c r="E67" s="194"/>
      <c r="F67" s="194"/>
      <c r="G67" s="250"/>
      <c r="H67" s="250"/>
      <c r="I67" s="250"/>
      <c r="J67" s="194"/>
      <c r="K67" s="195"/>
      <c r="L67" s="195"/>
      <c r="M67" s="166"/>
      <c r="N67" s="166"/>
      <c r="O67" s="166"/>
      <c r="P67" s="166"/>
      <c r="Q67" s="166"/>
      <c r="R67" s="166"/>
      <c r="S67" s="166"/>
      <c r="T67" s="166"/>
      <c r="U67" s="166"/>
      <c r="V67" s="166"/>
      <c r="W67" s="166"/>
    </row>
    <row r="68" ht="12.75" customHeight="1">
      <c r="A68" s="166"/>
      <c r="B68" s="193"/>
      <c r="C68" s="194"/>
      <c r="D68" s="193"/>
      <c r="E68" s="194"/>
      <c r="F68" s="194"/>
      <c r="G68" s="250"/>
      <c r="H68" s="250"/>
      <c r="I68" s="250"/>
      <c r="J68" s="194"/>
      <c r="K68" s="195"/>
      <c r="L68" s="195"/>
      <c r="M68" s="166"/>
      <c r="N68" s="166"/>
      <c r="O68" s="166"/>
      <c r="P68" s="166"/>
      <c r="Q68" s="166"/>
      <c r="R68" s="166"/>
      <c r="S68" s="166"/>
      <c r="T68" s="166"/>
      <c r="U68" s="166"/>
      <c r="V68" s="166"/>
      <c r="W68" s="166"/>
    </row>
    <row r="69" ht="12.75" customHeight="1">
      <c r="A69" s="166"/>
      <c r="B69" s="193"/>
      <c r="C69" s="194"/>
      <c r="D69" s="193"/>
      <c r="E69" s="194"/>
      <c r="F69" s="194"/>
      <c r="G69" s="250"/>
      <c r="H69" s="250"/>
      <c r="I69" s="250"/>
      <c r="J69" s="194"/>
      <c r="K69" s="195"/>
      <c r="L69" s="195"/>
      <c r="M69" s="166"/>
      <c r="N69" s="166"/>
      <c r="O69" s="166"/>
      <c r="P69" s="166"/>
      <c r="Q69" s="166"/>
      <c r="R69" s="166"/>
      <c r="S69" s="166"/>
      <c r="T69" s="166"/>
      <c r="U69" s="166"/>
      <c r="V69" s="166"/>
      <c r="W69" s="166"/>
    </row>
    <row r="70" ht="12.75" customHeight="1">
      <c r="A70" s="166"/>
      <c r="B70" s="193"/>
      <c r="C70" s="194"/>
      <c r="D70" s="193"/>
      <c r="E70" s="194"/>
      <c r="F70" s="194"/>
      <c r="G70" s="250"/>
      <c r="H70" s="250"/>
      <c r="I70" s="250"/>
      <c r="J70" s="194"/>
      <c r="K70" s="195"/>
      <c r="L70" s="195"/>
      <c r="M70" s="166"/>
      <c r="N70" s="166"/>
      <c r="O70" s="166"/>
      <c r="P70" s="166"/>
      <c r="Q70" s="166"/>
      <c r="R70" s="166"/>
      <c r="S70" s="166"/>
      <c r="T70" s="166"/>
      <c r="U70" s="166"/>
      <c r="V70" s="166"/>
      <c r="W70" s="166"/>
    </row>
    <row r="71" ht="12.75" customHeight="1">
      <c r="A71" s="166"/>
      <c r="B71" s="193"/>
      <c r="C71" s="194"/>
      <c r="D71" s="193"/>
      <c r="E71" s="194"/>
      <c r="F71" s="194"/>
      <c r="G71" s="250"/>
      <c r="H71" s="250"/>
      <c r="I71" s="250"/>
      <c r="J71" s="194"/>
      <c r="K71" s="195"/>
      <c r="L71" s="195"/>
      <c r="M71" s="166"/>
      <c r="N71" s="166"/>
      <c r="O71" s="166"/>
      <c r="P71" s="166"/>
      <c r="Q71" s="166"/>
      <c r="R71" s="166"/>
      <c r="S71" s="166"/>
      <c r="T71" s="166"/>
      <c r="U71" s="166"/>
      <c r="V71" s="166"/>
      <c r="W71" s="166"/>
    </row>
    <row r="72" ht="12.75" customHeight="1">
      <c r="A72" s="166"/>
      <c r="B72" s="193"/>
      <c r="C72" s="194"/>
      <c r="D72" s="193"/>
      <c r="E72" s="194"/>
      <c r="F72" s="194"/>
      <c r="G72" s="250"/>
      <c r="H72" s="250"/>
      <c r="I72" s="250"/>
      <c r="J72" s="194"/>
      <c r="K72" s="195"/>
      <c r="L72" s="195"/>
      <c r="M72" s="166"/>
      <c r="N72" s="166"/>
      <c r="O72" s="166"/>
      <c r="P72" s="166"/>
      <c r="Q72" s="166"/>
      <c r="R72" s="166"/>
      <c r="S72" s="166"/>
      <c r="T72" s="166"/>
      <c r="U72" s="166"/>
      <c r="V72" s="166"/>
      <c r="W72" s="166"/>
    </row>
    <row r="73" ht="12.75" customHeight="1">
      <c r="A73" s="166"/>
      <c r="B73" s="193"/>
      <c r="C73" s="194"/>
      <c r="D73" s="193"/>
      <c r="E73" s="194"/>
      <c r="F73" s="194"/>
      <c r="G73" s="250"/>
      <c r="H73" s="250"/>
      <c r="I73" s="250"/>
      <c r="J73" s="194"/>
      <c r="K73" s="195"/>
      <c r="L73" s="195"/>
      <c r="M73" s="166"/>
      <c r="N73" s="166"/>
      <c r="O73" s="166"/>
      <c r="P73" s="166"/>
      <c r="Q73" s="166"/>
      <c r="R73" s="166"/>
      <c r="S73" s="166"/>
      <c r="T73" s="166"/>
      <c r="U73" s="166"/>
      <c r="V73" s="166"/>
      <c r="W73" s="166"/>
    </row>
    <row r="74" ht="12.75" customHeight="1">
      <c r="A74" s="166"/>
      <c r="B74" s="193"/>
      <c r="C74" s="194"/>
      <c r="D74" s="193"/>
      <c r="E74" s="194"/>
      <c r="F74" s="194"/>
      <c r="G74" s="250"/>
      <c r="H74" s="250"/>
      <c r="I74" s="250"/>
      <c r="J74" s="194"/>
      <c r="K74" s="195"/>
      <c r="L74" s="195"/>
      <c r="M74" s="166"/>
      <c r="N74" s="166"/>
      <c r="O74" s="166"/>
      <c r="P74" s="166"/>
      <c r="Q74" s="166"/>
      <c r="R74" s="166"/>
      <c r="S74" s="166"/>
      <c r="T74" s="166"/>
      <c r="U74" s="166"/>
      <c r="V74" s="166"/>
      <c r="W74" s="166"/>
    </row>
    <row r="75" ht="12.75" customHeight="1">
      <c r="A75" s="166"/>
      <c r="B75" s="193"/>
      <c r="C75" s="194"/>
      <c r="D75" s="193"/>
      <c r="E75" s="194"/>
      <c r="F75" s="194"/>
      <c r="G75" s="250"/>
      <c r="H75" s="250"/>
      <c r="I75" s="250"/>
      <c r="J75" s="194"/>
      <c r="K75" s="195"/>
      <c r="L75" s="195"/>
      <c r="M75" s="166"/>
      <c r="N75" s="166"/>
      <c r="O75" s="166"/>
      <c r="P75" s="166"/>
      <c r="Q75" s="166"/>
      <c r="R75" s="166"/>
      <c r="S75" s="166"/>
      <c r="T75" s="166"/>
      <c r="U75" s="166"/>
      <c r="V75" s="166"/>
      <c r="W75" s="166"/>
    </row>
    <row r="76" ht="12.75" customHeight="1">
      <c r="A76" s="166"/>
      <c r="B76" s="193"/>
      <c r="C76" s="194"/>
      <c r="D76" s="193"/>
      <c r="E76" s="194"/>
      <c r="F76" s="194"/>
      <c r="G76" s="250"/>
      <c r="H76" s="250"/>
      <c r="I76" s="250"/>
      <c r="J76" s="194"/>
      <c r="K76" s="195"/>
      <c r="L76" s="195"/>
      <c r="M76" s="166"/>
      <c r="N76" s="166"/>
      <c r="O76" s="166"/>
      <c r="P76" s="166"/>
      <c r="Q76" s="166"/>
      <c r="R76" s="166"/>
      <c r="S76" s="166"/>
      <c r="T76" s="166"/>
      <c r="U76" s="166"/>
      <c r="V76" s="166"/>
      <c r="W76" s="166"/>
    </row>
    <row r="77" ht="12.75" customHeight="1">
      <c r="A77" s="166"/>
      <c r="B77" s="193"/>
      <c r="C77" s="194"/>
      <c r="D77" s="193"/>
      <c r="E77" s="194"/>
      <c r="F77" s="194"/>
      <c r="G77" s="250"/>
      <c r="H77" s="250"/>
      <c r="I77" s="250"/>
      <c r="J77" s="194"/>
      <c r="K77" s="195"/>
      <c r="L77" s="195"/>
      <c r="M77" s="166"/>
      <c r="N77" s="166"/>
      <c r="O77" s="166"/>
      <c r="P77" s="166"/>
      <c r="Q77" s="166"/>
      <c r="R77" s="166"/>
      <c r="S77" s="166"/>
      <c r="T77" s="166"/>
      <c r="U77" s="166"/>
      <c r="V77" s="166"/>
      <c r="W77" s="166"/>
    </row>
    <row r="78" ht="12.75" customHeight="1">
      <c r="A78" s="166"/>
      <c r="B78" s="193"/>
      <c r="C78" s="194"/>
      <c r="D78" s="193"/>
      <c r="E78" s="194"/>
      <c r="F78" s="194"/>
      <c r="G78" s="250"/>
      <c r="H78" s="250"/>
      <c r="I78" s="250"/>
      <c r="J78" s="194"/>
      <c r="K78" s="195"/>
      <c r="L78" s="195"/>
      <c r="M78" s="166"/>
      <c r="N78" s="166"/>
      <c r="O78" s="166"/>
      <c r="P78" s="166"/>
      <c r="Q78" s="166"/>
      <c r="R78" s="166"/>
      <c r="S78" s="166"/>
      <c r="T78" s="166"/>
      <c r="U78" s="166"/>
      <c r="V78" s="166"/>
      <c r="W78" s="166"/>
    </row>
    <row r="79" ht="12.75" customHeight="1">
      <c r="A79" s="166"/>
      <c r="B79" s="193"/>
      <c r="C79" s="194"/>
      <c r="D79" s="193"/>
      <c r="E79" s="194"/>
      <c r="F79" s="194"/>
      <c r="G79" s="250"/>
      <c r="H79" s="250"/>
      <c r="I79" s="250"/>
      <c r="J79" s="194"/>
      <c r="K79" s="195"/>
      <c r="L79" s="195"/>
      <c r="M79" s="166"/>
      <c r="N79" s="166"/>
      <c r="O79" s="166"/>
      <c r="P79" s="166"/>
      <c r="Q79" s="166"/>
      <c r="R79" s="166"/>
      <c r="S79" s="166"/>
      <c r="T79" s="166"/>
      <c r="U79" s="166"/>
      <c r="V79" s="166"/>
      <c r="W79" s="166"/>
    </row>
    <row r="80" ht="12.75" customHeight="1">
      <c r="A80" s="166"/>
      <c r="B80" s="193"/>
      <c r="C80" s="194"/>
      <c r="D80" s="193"/>
      <c r="E80" s="194"/>
      <c r="F80" s="194"/>
      <c r="G80" s="250"/>
      <c r="H80" s="250"/>
      <c r="I80" s="250"/>
      <c r="J80" s="194"/>
      <c r="K80" s="195"/>
      <c r="L80" s="195"/>
      <c r="M80" s="166"/>
      <c r="N80" s="166"/>
      <c r="O80" s="166"/>
      <c r="P80" s="166"/>
      <c r="Q80" s="166"/>
      <c r="R80" s="166"/>
      <c r="S80" s="166"/>
      <c r="T80" s="166"/>
      <c r="U80" s="166"/>
      <c r="V80" s="166"/>
      <c r="W80" s="166"/>
    </row>
    <row r="81" ht="12.75" customHeight="1">
      <c r="A81" s="166"/>
      <c r="B81" s="193"/>
      <c r="C81" s="194"/>
      <c r="D81" s="193"/>
      <c r="E81" s="194"/>
      <c r="F81" s="194"/>
      <c r="G81" s="250"/>
      <c r="H81" s="250"/>
      <c r="I81" s="250"/>
      <c r="J81" s="194"/>
      <c r="K81" s="195"/>
      <c r="L81" s="195"/>
      <c r="M81" s="166"/>
      <c r="N81" s="166"/>
      <c r="O81" s="166"/>
      <c r="P81" s="166"/>
      <c r="Q81" s="166"/>
      <c r="R81" s="166"/>
      <c r="S81" s="166"/>
      <c r="T81" s="166"/>
      <c r="U81" s="166"/>
      <c r="V81" s="166"/>
      <c r="W81" s="166"/>
    </row>
    <row r="82" ht="12.75" customHeight="1">
      <c r="A82" s="166"/>
      <c r="B82" s="193"/>
      <c r="C82" s="194"/>
      <c r="D82" s="193"/>
      <c r="E82" s="194"/>
      <c r="F82" s="194"/>
      <c r="G82" s="250"/>
      <c r="H82" s="250"/>
      <c r="I82" s="250"/>
      <c r="J82" s="194"/>
      <c r="K82" s="195"/>
      <c r="L82" s="195"/>
      <c r="M82" s="166"/>
      <c r="N82" s="166"/>
      <c r="O82" s="166"/>
      <c r="P82" s="166"/>
      <c r="Q82" s="166"/>
      <c r="R82" s="166"/>
      <c r="S82" s="166"/>
      <c r="T82" s="166"/>
      <c r="U82" s="166"/>
      <c r="V82" s="166"/>
      <c r="W82" s="166"/>
    </row>
    <row r="83" ht="12.75" customHeight="1">
      <c r="A83" s="166"/>
      <c r="B83" s="193"/>
      <c r="C83" s="194"/>
      <c r="D83" s="193"/>
      <c r="E83" s="194"/>
      <c r="F83" s="194"/>
      <c r="G83" s="250"/>
      <c r="H83" s="250"/>
      <c r="I83" s="250"/>
      <c r="J83" s="194"/>
      <c r="K83" s="195"/>
      <c r="L83" s="195"/>
      <c r="M83" s="166"/>
      <c r="N83" s="166"/>
      <c r="O83" s="166"/>
      <c r="P83" s="166"/>
      <c r="Q83" s="166"/>
      <c r="R83" s="166"/>
      <c r="S83" s="166"/>
      <c r="T83" s="166"/>
      <c r="U83" s="166"/>
      <c r="V83" s="166"/>
      <c r="W83" s="166"/>
    </row>
    <row r="84" ht="12.75" customHeight="1">
      <c r="A84" s="166"/>
      <c r="B84" s="193"/>
      <c r="C84" s="194"/>
      <c r="D84" s="193"/>
      <c r="E84" s="194"/>
      <c r="F84" s="194"/>
      <c r="G84" s="250"/>
      <c r="H84" s="250"/>
      <c r="I84" s="250"/>
      <c r="J84" s="194"/>
      <c r="K84" s="195"/>
      <c r="L84" s="195"/>
      <c r="M84" s="166"/>
      <c r="N84" s="166"/>
      <c r="O84" s="166"/>
      <c r="P84" s="166"/>
      <c r="Q84" s="166"/>
      <c r="R84" s="166"/>
      <c r="S84" s="166"/>
      <c r="T84" s="166"/>
      <c r="U84" s="166"/>
      <c r="V84" s="166"/>
      <c r="W84" s="166"/>
    </row>
    <row r="85" ht="12.75" customHeight="1">
      <c r="A85" s="166"/>
      <c r="B85" s="193"/>
      <c r="C85" s="194"/>
      <c r="D85" s="193"/>
      <c r="E85" s="194"/>
      <c r="F85" s="194"/>
      <c r="G85" s="250"/>
      <c r="H85" s="250"/>
      <c r="I85" s="250"/>
      <c r="J85" s="194"/>
      <c r="K85" s="195"/>
      <c r="L85" s="195"/>
      <c r="M85" s="166"/>
      <c r="N85" s="166"/>
      <c r="O85" s="166"/>
      <c r="P85" s="166"/>
      <c r="Q85" s="166"/>
      <c r="R85" s="166"/>
      <c r="S85" s="166"/>
      <c r="T85" s="166"/>
      <c r="U85" s="166"/>
      <c r="V85" s="166"/>
      <c r="W85" s="166"/>
    </row>
    <row r="86" ht="12.75" customHeight="1">
      <c r="A86" s="166"/>
      <c r="B86" s="193"/>
      <c r="C86" s="194"/>
      <c r="D86" s="193"/>
      <c r="E86" s="194"/>
      <c r="F86" s="194"/>
      <c r="G86" s="250"/>
      <c r="H86" s="250"/>
      <c r="I86" s="250"/>
      <c r="J86" s="194"/>
      <c r="K86" s="195"/>
      <c r="L86" s="195"/>
      <c r="M86" s="166"/>
      <c r="N86" s="166"/>
      <c r="O86" s="166"/>
      <c r="P86" s="166"/>
      <c r="Q86" s="166"/>
      <c r="R86" s="166"/>
      <c r="S86" s="166"/>
      <c r="T86" s="166"/>
      <c r="U86" s="166"/>
      <c r="V86" s="166"/>
      <c r="W86" s="166"/>
    </row>
    <row r="87" ht="12.75" customHeight="1">
      <c r="A87" s="166"/>
      <c r="B87" s="193"/>
      <c r="C87" s="194"/>
      <c r="D87" s="193"/>
      <c r="E87" s="194"/>
      <c r="F87" s="194"/>
      <c r="G87" s="250"/>
      <c r="H87" s="250"/>
      <c r="I87" s="250"/>
      <c r="J87" s="194"/>
      <c r="K87" s="195"/>
      <c r="L87" s="195"/>
      <c r="M87" s="166"/>
      <c r="N87" s="166"/>
      <c r="O87" s="166"/>
      <c r="P87" s="166"/>
      <c r="Q87" s="166"/>
      <c r="R87" s="166"/>
      <c r="S87" s="166"/>
      <c r="T87" s="166"/>
      <c r="U87" s="166"/>
      <c r="V87" s="166"/>
      <c r="W87" s="166"/>
    </row>
    <row r="88" ht="12.75" customHeight="1">
      <c r="A88" s="166"/>
      <c r="B88" s="193"/>
      <c r="C88" s="194"/>
      <c r="D88" s="193"/>
      <c r="E88" s="194"/>
      <c r="F88" s="194"/>
      <c r="G88" s="250"/>
      <c r="H88" s="250"/>
      <c r="I88" s="250"/>
      <c r="J88" s="194"/>
      <c r="K88" s="195"/>
      <c r="L88" s="195"/>
      <c r="M88" s="166"/>
      <c r="N88" s="166"/>
      <c r="O88" s="166"/>
      <c r="P88" s="166"/>
      <c r="Q88" s="166"/>
      <c r="R88" s="166"/>
      <c r="S88" s="166"/>
      <c r="T88" s="166"/>
      <c r="U88" s="166"/>
      <c r="V88" s="166"/>
      <c r="W88" s="166"/>
    </row>
    <row r="89" ht="12.75" customHeight="1">
      <c r="A89" s="166"/>
      <c r="B89" s="193"/>
      <c r="C89" s="194"/>
      <c r="D89" s="193"/>
      <c r="E89" s="194"/>
      <c r="F89" s="194"/>
      <c r="G89" s="250"/>
      <c r="H89" s="250"/>
      <c r="I89" s="250"/>
      <c r="J89" s="194"/>
      <c r="K89" s="195"/>
      <c r="L89" s="195"/>
      <c r="M89" s="166"/>
      <c r="N89" s="166"/>
      <c r="O89" s="166"/>
      <c r="P89" s="166"/>
      <c r="Q89" s="166"/>
      <c r="R89" s="166"/>
      <c r="S89" s="166"/>
      <c r="T89" s="166"/>
      <c r="U89" s="166"/>
      <c r="V89" s="166"/>
      <c r="W89" s="166"/>
    </row>
    <row r="90" ht="12.75" customHeight="1">
      <c r="A90" s="166"/>
      <c r="B90" s="193"/>
      <c r="C90" s="194"/>
      <c r="D90" s="193"/>
      <c r="E90" s="194"/>
      <c r="F90" s="194"/>
      <c r="G90" s="250"/>
      <c r="H90" s="250"/>
      <c r="I90" s="250"/>
      <c r="J90" s="194"/>
      <c r="K90" s="195"/>
      <c r="L90" s="195"/>
      <c r="M90" s="166"/>
      <c r="N90" s="166"/>
      <c r="O90" s="166"/>
      <c r="P90" s="166"/>
      <c r="Q90" s="166"/>
      <c r="R90" s="166"/>
      <c r="S90" s="166"/>
      <c r="T90" s="166"/>
      <c r="U90" s="166"/>
      <c r="V90" s="166"/>
      <c r="W90" s="166"/>
    </row>
    <row r="91" ht="12.75" customHeight="1">
      <c r="A91" s="166"/>
      <c r="B91" s="193"/>
      <c r="C91" s="194"/>
      <c r="D91" s="193"/>
      <c r="E91" s="194"/>
      <c r="F91" s="194"/>
      <c r="G91" s="250"/>
      <c r="H91" s="250"/>
      <c r="I91" s="250"/>
      <c r="J91" s="194"/>
      <c r="K91" s="195"/>
      <c r="L91" s="195"/>
      <c r="M91" s="166"/>
      <c r="N91" s="166"/>
      <c r="O91" s="166"/>
      <c r="P91" s="166"/>
      <c r="Q91" s="166"/>
      <c r="R91" s="166"/>
      <c r="S91" s="166"/>
      <c r="T91" s="166"/>
      <c r="U91" s="166"/>
      <c r="V91" s="166"/>
      <c r="W91" s="166"/>
    </row>
    <row r="92" ht="12.75" customHeight="1">
      <c r="A92" s="166"/>
      <c r="B92" s="193"/>
      <c r="C92" s="194"/>
      <c r="D92" s="193"/>
      <c r="E92" s="194"/>
      <c r="F92" s="194"/>
      <c r="G92" s="250"/>
      <c r="H92" s="250"/>
      <c r="I92" s="250"/>
      <c r="J92" s="194"/>
      <c r="K92" s="195"/>
      <c r="L92" s="195"/>
      <c r="M92" s="166"/>
      <c r="N92" s="166"/>
      <c r="O92" s="166"/>
      <c r="P92" s="166"/>
      <c r="Q92" s="166"/>
      <c r="R92" s="166"/>
      <c r="S92" s="166"/>
      <c r="T92" s="166"/>
      <c r="U92" s="166"/>
      <c r="V92" s="166"/>
      <c r="W92" s="166"/>
    </row>
    <row r="93" ht="12.75" customHeight="1">
      <c r="A93" s="166"/>
      <c r="B93" s="193"/>
      <c r="C93" s="194"/>
      <c r="D93" s="193"/>
      <c r="E93" s="194"/>
      <c r="F93" s="194"/>
      <c r="G93" s="250"/>
      <c r="H93" s="250"/>
      <c r="I93" s="250"/>
      <c r="J93" s="194"/>
      <c r="K93" s="195"/>
      <c r="L93" s="195"/>
      <c r="M93" s="166"/>
      <c r="N93" s="166"/>
      <c r="O93" s="166"/>
      <c r="P93" s="166"/>
      <c r="Q93" s="166"/>
      <c r="R93" s="166"/>
      <c r="S93" s="166"/>
      <c r="T93" s="166"/>
      <c r="U93" s="166"/>
      <c r="V93" s="166"/>
      <c r="W93" s="166"/>
    </row>
    <row r="94" ht="12.75" customHeight="1">
      <c r="A94" s="166"/>
      <c r="B94" s="193"/>
      <c r="C94" s="194"/>
      <c r="D94" s="193"/>
      <c r="E94" s="194"/>
      <c r="F94" s="194"/>
      <c r="G94" s="250"/>
      <c r="H94" s="250"/>
      <c r="I94" s="250"/>
      <c r="J94" s="194"/>
      <c r="K94" s="195"/>
      <c r="L94" s="195"/>
      <c r="M94" s="166"/>
      <c r="N94" s="166"/>
      <c r="O94" s="166"/>
      <c r="P94" s="166"/>
      <c r="Q94" s="166"/>
      <c r="R94" s="166"/>
      <c r="S94" s="166"/>
      <c r="T94" s="166"/>
      <c r="U94" s="166"/>
      <c r="V94" s="166"/>
      <c r="W94" s="166"/>
    </row>
    <row r="95" ht="12.75" customHeight="1">
      <c r="A95" s="166"/>
      <c r="B95" s="193"/>
      <c r="C95" s="194"/>
      <c r="D95" s="193"/>
      <c r="E95" s="194"/>
      <c r="F95" s="194"/>
      <c r="G95" s="250"/>
      <c r="H95" s="250"/>
      <c r="I95" s="250"/>
      <c r="J95" s="194"/>
      <c r="K95" s="195"/>
      <c r="L95" s="195"/>
      <c r="M95" s="166"/>
      <c r="N95" s="166"/>
      <c r="O95" s="166"/>
      <c r="P95" s="166"/>
      <c r="Q95" s="166"/>
      <c r="R95" s="166"/>
      <c r="S95" s="166"/>
      <c r="T95" s="166"/>
      <c r="U95" s="166"/>
      <c r="V95" s="166"/>
      <c r="W95" s="166"/>
    </row>
    <row r="96" ht="12.75" customHeight="1">
      <c r="A96" s="166"/>
      <c r="B96" s="193"/>
      <c r="C96" s="194"/>
      <c r="D96" s="193"/>
      <c r="E96" s="194"/>
      <c r="F96" s="194"/>
      <c r="G96" s="250"/>
      <c r="H96" s="250"/>
      <c r="I96" s="250"/>
      <c r="J96" s="194"/>
      <c r="K96" s="195"/>
      <c r="L96" s="195"/>
      <c r="M96" s="166"/>
      <c r="N96" s="166"/>
      <c r="O96" s="166"/>
      <c r="P96" s="166"/>
      <c r="Q96" s="166"/>
      <c r="R96" s="166"/>
      <c r="S96" s="166"/>
      <c r="T96" s="166"/>
      <c r="U96" s="166"/>
      <c r="V96" s="166"/>
      <c r="W96" s="166"/>
    </row>
    <row r="97" ht="12.75" customHeight="1">
      <c r="A97" s="166"/>
      <c r="B97" s="193"/>
      <c r="C97" s="194"/>
      <c r="D97" s="193"/>
      <c r="E97" s="194"/>
      <c r="F97" s="194"/>
      <c r="G97" s="250"/>
      <c r="H97" s="250"/>
      <c r="I97" s="250"/>
      <c r="J97" s="194"/>
      <c r="K97" s="195"/>
      <c r="L97" s="195"/>
      <c r="M97" s="166"/>
      <c r="N97" s="166"/>
      <c r="O97" s="166"/>
      <c r="P97" s="166"/>
      <c r="Q97" s="166"/>
      <c r="R97" s="166"/>
      <c r="S97" s="166"/>
      <c r="T97" s="166"/>
      <c r="U97" s="166"/>
      <c r="V97" s="166"/>
      <c r="W97" s="166"/>
    </row>
    <row r="98" ht="12.75" customHeight="1">
      <c r="A98" s="166"/>
      <c r="B98" s="193"/>
      <c r="C98" s="194"/>
      <c r="D98" s="193"/>
      <c r="E98" s="194"/>
      <c r="F98" s="194"/>
      <c r="G98" s="250"/>
      <c r="H98" s="250"/>
      <c r="I98" s="250"/>
      <c r="J98" s="194"/>
      <c r="K98" s="195"/>
      <c r="L98" s="195"/>
      <c r="M98" s="166"/>
      <c r="N98" s="166"/>
      <c r="O98" s="166"/>
      <c r="P98" s="166"/>
      <c r="Q98" s="166"/>
      <c r="R98" s="166"/>
      <c r="S98" s="166"/>
      <c r="T98" s="166"/>
      <c r="U98" s="166"/>
      <c r="V98" s="166"/>
      <c r="W98" s="166"/>
    </row>
    <row r="99" ht="12.75" customHeight="1">
      <c r="A99" s="166"/>
      <c r="B99" s="193"/>
      <c r="C99" s="194"/>
      <c r="D99" s="193"/>
      <c r="E99" s="194"/>
      <c r="F99" s="194"/>
      <c r="G99" s="250"/>
      <c r="H99" s="250"/>
      <c r="I99" s="250"/>
      <c r="J99" s="194"/>
      <c r="K99" s="195"/>
      <c r="L99" s="195"/>
      <c r="M99" s="166"/>
      <c r="N99" s="166"/>
      <c r="O99" s="166"/>
      <c r="P99" s="166"/>
      <c r="Q99" s="166"/>
      <c r="R99" s="166"/>
      <c r="S99" s="166"/>
      <c r="T99" s="166"/>
      <c r="U99" s="166"/>
      <c r="V99" s="166"/>
      <c r="W99" s="166"/>
    </row>
    <row r="100" ht="12.75" customHeight="1">
      <c r="A100" s="166"/>
      <c r="B100" s="193"/>
      <c r="C100" s="194"/>
      <c r="D100" s="193"/>
      <c r="E100" s="194"/>
      <c r="F100" s="194"/>
      <c r="G100" s="250"/>
      <c r="H100" s="250"/>
      <c r="I100" s="250"/>
      <c r="J100" s="194"/>
      <c r="K100" s="195"/>
      <c r="L100" s="195"/>
      <c r="M100" s="166"/>
      <c r="N100" s="166"/>
      <c r="O100" s="166"/>
      <c r="P100" s="166"/>
      <c r="Q100" s="166"/>
      <c r="R100" s="166"/>
      <c r="S100" s="166"/>
      <c r="T100" s="166"/>
      <c r="U100" s="166"/>
      <c r="V100" s="166"/>
      <c r="W100" s="166"/>
    </row>
    <row r="101" ht="12.75" customHeight="1">
      <c r="A101" s="166"/>
      <c r="B101" s="193"/>
      <c r="C101" s="194"/>
      <c r="D101" s="193"/>
      <c r="E101" s="194"/>
      <c r="F101" s="194"/>
      <c r="G101" s="250"/>
      <c r="H101" s="250"/>
      <c r="I101" s="250"/>
      <c r="J101" s="194"/>
      <c r="K101" s="195"/>
      <c r="L101" s="195"/>
      <c r="M101" s="166"/>
      <c r="N101" s="166"/>
      <c r="O101" s="166"/>
      <c r="P101" s="166"/>
      <c r="Q101" s="166"/>
      <c r="R101" s="166"/>
      <c r="S101" s="166"/>
      <c r="T101" s="166"/>
      <c r="U101" s="166"/>
      <c r="V101" s="166"/>
      <c r="W101" s="166"/>
    </row>
    <row r="102" ht="12.75" customHeight="1">
      <c r="A102" s="166"/>
      <c r="B102" s="193"/>
      <c r="C102" s="194"/>
      <c r="D102" s="193"/>
      <c r="E102" s="194"/>
      <c r="F102" s="194"/>
      <c r="G102" s="250"/>
      <c r="H102" s="250"/>
      <c r="I102" s="250"/>
      <c r="J102" s="194"/>
      <c r="K102" s="195"/>
      <c r="L102" s="195"/>
      <c r="M102" s="166"/>
      <c r="N102" s="166"/>
      <c r="O102" s="166"/>
      <c r="P102" s="166"/>
      <c r="Q102" s="166"/>
      <c r="R102" s="166"/>
      <c r="S102" s="166"/>
      <c r="T102" s="166"/>
      <c r="U102" s="166"/>
      <c r="V102" s="166"/>
      <c r="W102" s="166"/>
    </row>
    <row r="103" ht="12.75" customHeight="1">
      <c r="A103" s="166"/>
      <c r="B103" s="193"/>
      <c r="C103" s="194"/>
      <c r="D103" s="193"/>
      <c r="E103" s="194"/>
      <c r="F103" s="194"/>
      <c r="G103" s="250"/>
      <c r="H103" s="250"/>
      <c r="I103" s="250"/>
      <c r="J103" s="194"/>
      <c r="K103" s="195"/>
      <c r="L103" s="195"/>
      <c r="M103" s="166"/>
      <c r="N103" s="166"/>
      <c r="O103" s="166"/>
      <c r="P103" s="166"/>
      <c r="Q103" s="166"/>
      <c r="R103" s="166"/>
      <c r="S103" s="166"/>
      <c r="T103" s="166"/>
      <c r="U103" s="166"/>
      <c r="V103" s="166"/>
      <c r="W103" s="166"/>
    </row>
    <row r="104" ht="12.75" customHeight="1">
      <c r="A104" s="166"/>
      <c r="B104" s="193"/>
      <c r="C104" s="194"/>
      <c r="D104" s="193"/>
      <c r="E104" s="194"/>
      <c r="F104" s="194"/>
      <c r="G104" s="250"/>
      <c r="H104" s="250"/>
      <c r="I104" s="250"/>
      <c r="J104" s="194"/>
      <c r="K104" s="195"/>
      <c r="L104" s="195"/>
      <c r="M104" s="166"/>
      <c r="N104" s="166"/>
      <c r="O104" s="166"/>
      <c r="P104" s="166"/>
      <c r="Q104" s="166"/>
      <c r="R104" s="166"/>
      <c r="S104" s="166"/>
      <c r="T104" s="166"/>
      <c r="U104" s="166"/>
      <c r="V104" s="166"/>
      <c r="W104" s="166"/>
    </row>
    <row r="105" ht="12.75" customHeight="1">
      <c r="A105" s="166"/>
      <c r="B105" s="193"/>
      <c r="C105" s="194"/>
      <c r="D105" s="193"/>
      <c r="E105" s="194"/>
      <c r="F105" s="194"/>
      <c r="G105" s="250"/>
      <c r="H105" s="250"/>
      <c r="I105" s="250"/>
      <c r="J105" s="194"/>
      <c r="K105" s="195"/>
      <c r="L105" s="195"/>
      <c r="M105" s="166"/>
      <c r="N105" s="166"/>
      <c r="O105" s="166"/>
      <c r="P105" s="166"/>
      <c r="Q105" s="166"/>
      <c r="R105" s="166"/>
      <c r="S105" s="166"/>
      <c r="T105" s="166"/>
      <c r="U105" s="166"/>
      <c r="V105" s="166"/>
      <c r="W105" s="166"/>
    </row>
    <row r="106" ht="12.75" customHeight="1">
      <c r="A106" s="166"/>
      <c r="B106" s="193"/>
      <c r="C106" s="194"/>
      <c r="D106" s="193"/>
      <c r="E106" s="194"/>
      <c r="F106" s="194"/>
      <c r="G106" s="250"/>
      <c r="H106" s="250"/>
      <c r="I106" s="250"/>
      <c r="J106" s="194"/>
      <c r="K106" s="195"/>
      <c r="L106" s="195"/>
      <c r="M106" s="166"/>
      <c r="N106" s="166"/>
      <c r="O106" s="166"/>
      <c r="P106" s="166"/>
      <c r="Q106" s="166"/>
      <c r="R106" s="166"/>
      <c r="S106" s="166"/>
      <c r="T106" s="166"/>
      <c r="U106" s="166"/>
      <c r="V106" s="166"/>
      <c r="W106" s="166"/>
    </row>
    <row r="107" ht="12.75" customHeight="1">
      <c r="A107" s="166"/>
      <c r="B107" s="193"/>
      <c r="C107" s="194"/>
      <c r="D107" s="193"/>
      <c r="E107" s="194"/>
      <c r="F107" s="194"/>
      <c r="G107" s="250"/>
      <c r="H107" s="250"/>
      <c r="I107" s="250"/>
      <c r="J107" s="194"/>
      <c r="K107" s="195"/>
      <c r="L107" s="195"/>
      <c r="M107" s="166"/>
      <c r="N107" s="166"/>
      <c r="O107" s="166"/>
      <c r="P107" s="166"/>
      <c r="Q107" s="166"/>
      <c r="R107" s="166"/>
      <c r="S107" s="166"/>
      <c r="T107" s="166"/>
      <c r="U107" s="166"/>
      <c r="V107" s="166"/>
      <c r="W107" s="166"/>
    </row>
    <row r="108" ht="12.75" customHeight="1">
      <c r="A108" s="166"/>
      <c r="B108" s="193"/>
      <c r="C108" s="194"/>
      <c r="D108" s="193"/>
      <c r="E108" s="194"/>
      <c r="F108" s="194"/>
      <c r="G108" s="250"/>
      <c r="H108" s="250"/>
      <c r="I108" s="250"/>
      <c r="J108" s="194"/>
      <c r="K108" s="195"/>
      <c r="L108" s="195"/>
      <c r="M108" s="166"/>
      <c r="N108" s="166"/>
      <c r="O108" s="166"/>
      <c r="P108" s="166"/>
      <c r="Q108" s="166"/>
      <c r="R108" s="166"/>
      <c r="S108" s="166"/>
      <c r="T108" s="166"/>
      <c r="U108" s="166"/>
      <c r="V108" s="166"/>
      <c r="W108" s="166"/>
    </row>
    <row r="109" ht="12.75" customHeight="1">
      <c r="A109" s="166"/>
      <c r="B109" s="193"/>
      <c r="C109" s="194"/>
      <c r="D109" s="193"/>
      <c r="E109" s="194"/>
      <c r="F109" s="194"/>
      <c r="G109" s="250"/>
      <c r="H109" s="250"/>
      <c r="I109" s="250"/>
      <c r="J109" s="194"/>
      <c r="K109" s="195"/>
      <c r="L109" s="195"/>
      <c r="M109" s="166"/>
      <c r="N109" s="166"/>
      <c r="O109" s="166"/>
      <c r="P109" s="166"/>
      <c r="Q109" s="166"/>
      <c r="R109" s="166"/>
      <c r="S109" s="166"/>
      <c r="T109" s="166"/>
      <c r="U109" s="166"/>
      <c r="V109" s="166"/>
      <c r="W109" s="166"/>
    </row>
    <row r="110" ht="12.75" customHeight="1">
      <c r="A110" s="166"/>
      <c r="B110" s="193"/>
      <c r="C110" s="194"/>
      <c r="D110" s="193"/>
      <c r="E110" s="194"/>
      <c r="F110" s="194"/>
      <c r="G110" s="250"/>
      <c r="H110" s="250"/>
      <c r="I110" s="250"/>
      <c r="J110" s="194"/>
      <c r="K110" s="195"/>
      <c r="L110" s="195"/>
      <c r="M110" s="166"/>
      <c r="N110" s="166"/>
      <c r="O110" s="166"/>
      <c r="P110" s="166"/>
      <c r="Q110" s="166"/>
      <c r="R110" s="166"/>
      <c r="S110" s="166"/>
      <c r="T110" s="166"/>
      <c r="U110" s="166"/>
      <c r="V110" s="166"/>
      <c r="W110" s="166"/>
    </row>
    <row r="111" ht="12.75" customHeight="1">
      <c r="A111" s="166"/>
      <c r="B111" s="193"/>
      <c r="C111" s="194"/>
      <c r="D111" s="193"/>
      <c r="E111" s="194"/>
      <c r="F111" s="194"/>
      <c r="G111" s="250"/>
      <c r="H111" s="250"/>
      <c r="I111" s="250"/>
      <c r="J111" s="194"/>
      <c r="K111" s="195"/>
      <c r="L111" s="195"/>
      <c r="M111" s="166"/>
      <c r="N111" s="166"/>
      <c r="O111" s="166"/>
      <c r="P111" s="166"/>
      <c r="Q111" s="166"/>
      <c r="R111" s="166"/>
      <c r="S111" s="166"/>
      <c r="T111" s="166"/>
      <c r="U111" s="166"/>
      <c r="V111" s="166"/>
      <c r="W111" s="166"/>
    </row>
    <row r="112" ht="12.75" customHeight="1">
      <c r="A112" s="166"/>
      <c r="B112" s="193"/>
      <c r="C112" s="194"/>
      <c r="D112" s="193"/>
      <c r="E112" s="194"/>
      <c r="F112" s="194"/>
      <c r="G112" s="250"/>
      <c r="H112" s="250"/>
      <c r="I112" s="250"/>
      <c r="J112" s="194"/>
      <c r="K112" s="195"/>
      <c r="L112" s="195"/>
      <c r="M112" s="166"/>
      <c r="N112" s="166"/>
      <c r="O112" s="166"/>
      <c r="P112" s="166"/>
      <c r="Q112" s="166"/>
      <c r="R112" s="166"/>
      <c r="S112" s="166"/>
      <c r="T112" s="166"/>
      <c r="U112" s="166"/>
      <c r="V112" s="166"/>
      <c r="W112" s="166"/>
    </row>
    <row r="113" ht="12.75" customHeight="1">
      <c r="A113" s="166"/>
      <c r="B113" s="193"/>
      <c r="C113" s="194"/>
      <c r="D113" s="193"/>
      <c r="E113" s="194"/>
      <c r="F113" s="194"/>
      <c r="G113" s="250"/>
      <c r="H113" s="250"/>
      <c r="I113" s="250"/>
      <c r="J113" s="194"/>
      <c r="K113" s="195"/>
      <c r="L113" s="195"/>
      <c r="M113" s="166"/>
      <c r="N113" s="166"/>
      <c r="O113" s="166"/>
      <c r="P113" s="166"/>
      <c r="Q113" s="166"/>
      <c r="R113" s="166"/>
      <c r="S113" s="166"/>
      <c r="T113" s="166"/>
      <c r="U113" s="166"/>
      <c r="V113" s="166"/>
      <c r="W113" s="166"/>
    </row>
    <row r="114" ht="12.75" customHeight="1">
      <c r="A114" s="166"/>
      <c r="B114" s="193"/>
      <c r="C114" s="194"/>
      <c r="D114" s="193"/>
      <c r="E114" s="194"/>
      <c r="F114" s="194"/>
      <c r="G114" s="250"/>
      <c r="H114" s="250"/>
      <c r="I114" s="250"/>
      <c r="J114" s="194"/>
      <c r="K114" s="195"/>
      <c r="L114" s="195"/>
      <c r="M114" s="166"/>
      <c r="N114" s="166"/>
      <c r="O114" s="166"/>
      <c r="P114" s="166"/>
      <c r="Q114" s="166"/>
      <c r="R114" s="166"/>
      <c r="S114" s="166"/>
      <c r="T114" s="166"/>
      <c r="U114" s="166"/>
      <c r="V114" s="166"/>
      <c r="W114" s="166"/>
    </row>
    <row r="115" ht="12.75" customHeight="1">
      <c r="A115" s="166"/>
      <c r="B115" s="193"/>
      <c r="C115" s="194"/>
      <c r="D115" s="193"/>
      <c r="E115" s="194"/>
      <c r="F115" s="194"/>
      <c r="G115" s="250"/>
      <c r="H115" s="250"/>
      <c r="I115" s="250"/>
      <c r="J115" s="194"/>
      <c r="K115" s="195"/>
      <c r="L115" s="195"/>
      <c r="M115" s="166"/>
      <c r="N115" s="166"/>
      <c r="O115" s="166"/>
      <c r="P115" s="166"/>
      <c r="Q115" s="166"/>
      <c r="R115" s="166"/>
      <c r="S115" s="166"/>
      <c r="T115" s="166"/>
      <c r="U115" s="166"/>
      <c r="V115" s="166"/>
      <c r="W115" s="166"/>
    </row>
    <row r="116" ht="12.75" customHeight="1">
      <c r="A116" s="166"/>
      <c r="B116" s="193"/>
      <c r="C116" s="194"/>
      <c r="D116" s="193"/>
      <c r="E116" s="194"/>
      <c r="F116" s="194"/>
      <c r="G116" s="250"/>
      <c r="H116" s="250"/>
      <c r="I116" s="250"/>
      <c r="J116" s="194"/>
      <c r="K116" s="195"/>
      <c r="L116" s="195"/>
      <c r="M116" s="166"/>
      <c r="N116" s="166"/>
      <c r="O116" s="166"/>
      <c r="P116" s="166"/>
      <c r="Q116" s="166"/>
      <c r="R116" s="166"/>
      <c r="S116" s="166"/>
      <c r="T116" s="166"/>
      <c r="U116" s="166"/>
      <c r="V116" s="166"/>
      <c r="W116" s="166"/>
    </row>
    <row r="117" ht="12.75" customHeight="1">
      <c r="A117" s="166"/>
      <c r="B117" s="193"/>
      <c r="C117" s="194"/>
      <c r="D117" s="193"/>
      <c r="E117" s="194"/>
      <c r="F117" s="194"/>
      <c r="G117" s="250"/>
      <c r="H117" s="250"/>
      <c r="I117" s="250"/>
      <c r="J117" s="194"/>
      <c r="K117" s="195"/>
      <c r="L117" s="195"/>
      <c r="M117" s="166"/>
      <c r="N117" s="166"/>
      <c r="O117" s="166"/>
      <c r="P117" s="166"/>
      <c r="Q117" s="166"/>
      <c r="R117" s="166"/>
      <c r="S117" s="166"/>
      <c r="T117" s="166"/>
      <c r="U117" s="166"/>
      <c r="V117" s="166"/>
      <c r="W117" s="166"/>
    </row>
    <row r="118" ht="12.75" customHeight="1">
      <c r="A118" s="166"/>
      <c r="B118" s="193"/>
      <c r="C118" s="194"/>
      <c r="D118" s="193"/>
      <c r="E118" s="194"/>
      <c r="F118" s="194"/>
      <c r="G118" s="250"/>
      <c r="H118" s="250"/>
      <c r="I118" s="250"/>
      <c r="J118" s="194"/>
      <c r="K118" s="195"/>
      <c r="L118" s="195"/>
      <c r="M118" s="166"/>
      <c r="N118" s="166"/>
      <c r="O118" s="166"/>
      <c r="P118" s="166"/>
      <c r="Q118" s="166"/>
      <c r="R118" s="166"/>
      <c r="S118" s="166"/>
      <c r="T118" s="166"/>
      <c r="U118" s="166"/>
      <c r="V118" s="166"/>
      <c r="W118" s="166"/>
    </row>
    <row r="119" ht="12.75" customHeight="1">
      <c r="A119" s="166"/>
      <c r="B119" s="193"/>
      <c r="C119" s="194"/>
      <c r="D119" s="193"/>
      <c r="E119" s="194"/>
      <c r="F119" s="194"/>
      <c r="G119" s="250"/>
      <c r="H119" s="250"/>
      <c r="I119" s="250"/>
      <c r="J119" s="194"/>
      <c r="K119" s="195"/>
      <c r="L119" s="195"/>
      <c r="M119" s="166"/>
      <c r="N119" s="166"/>
      <c r="O119" s="166"/>
      <c r="P119" s="166"/>
      <c r="Q119" s="166"/>
      <c r="R119" s="166"/>
      <c r="S119" s="166"/>
      <c r="T119" s="166"/>
      <c r="U119" s="166"/>
      <c r="V119" s="166"/>
      <c r="W119" s="166"/>
    </row>
    <row r="120" ht="12.75" customHeight="1">
      <c r="A120" s="166"/>
      <c r="B120" s="193"/>
      <c r="C120" s="194"/>
      <c r="D120" s="193"/>
      <c r="E120" s="194"/>
      <c r="F120" s="194"/>
      <c r="G120" s="250"/>
      <c r="H120" s="250"/>
      <c r="I120" s="250"/>
      <c r="J120" s="194"/>
      <c r="K120" s="195"/>
      <c r="L120" s="195"/>
      <c r="M120" s="166"/>
      <c r="N120" s="166"/>
      <c r="O120" s="166"/>
      <c r="P120" s="166"/>
      <c r="Q120" s="166"/>
      <c r="R120" s="166"/>
      <c r="S120" s="166"/>
      <c r="T120" s="166"/>
      <c r="U120" s="166"/>
      <c r="V120" s="166"/>
      <c r="W120" s="166"/>
    </row>
    <row r="121" ht="12.75" customHeight="1">
      <c r="A121" s="166"/>
      <c r="B121" s="193"/>
      <c r="C121" s="194"/>
      <c r="D121" s="193"/>
      <c r="E121" s="194"/>
      <c r="F121" s="194"/>
      <c r="G121" s="250"/>
      <c r="H121" s="250"/>
      <c r="I121" s="250"/>
      <c r="J121" s="194"/>
      <c r="K121" s="195"/>
      <c r="L121" s="195"/>
      <c r="M121" s="166"/>
      <c r="N121" s="166"/>
      <c r="O121" s="166"/>
      <c r="P121" s="166"/>
      <c r="Q121" s="166"/>
      <c r="R121" s="166"/>
      <c r="S121" s="166"/>
      <c r="T121" s="166"/>
      <c r="U121" s="166"/>
      <c r="V121" s="166"/>
      <c r="W121" s="166"/>
    </row>
    <row r="122" ht="12.75" customHeight="1">
      <c r="A122" s="166"/>
      <c r="B122" s="193"/>
      <c r="C122" s="194"/>
      <c r="D122" s="193"/>
      <c r="E122" s="194"/>
      <c r="F122" s="194"/>
      <c r="G122" s="250"/>
      <c r="H122" s="250"/>
      <c r="I122" s="250"/>
      <c r="J122" s="194"/>
      <c r="K122" s="195"/>
      <c r="L122" s="195"/>
      <c r="M122" s="166"/>
      <c r="N122" s="166"/>
      <c r="O122" s="166"/>
      <c r="P122" s="166"/>
      <c r="Q122" s="166"/>
      <c r="R122" s="166"/>
      <c r="S122" s="166"/>
      <c r="T122" s="166"/>
      <c r="U122" s="166"/>
      <c r="V122" s="166"/>
      <c r="W122" s="166"/>
    </row>
    <row r="123" ht="12.75" customHeight="1">
      <c r="A123" s="166"/>
      <c r="B123" s="193"/>
      <c r="C123" s="194"/>
      <c r="D123" s="193"/>
      <c r="E123" s="194"/>
      <c r="F123" s="194"/>
      <c r="G123" s="250"/>
      <c r="H123" s="250"/>
      <c r="I123" s="250"/>
      <c r="J123" s="194"/>
      <c r="K123" s="195"/>
      <c r="L123" s="195"/>
      <c r="M123" s="166"/>
      <c r="N123" s="166"/>
      <c r="O123" s="166"/>
      <c r="P123" s="166"/>
      <c r="Q123" s="166"/>
      <c r="R123" s="166"/>
      <c r="S123" s="166"/>
      <c r="T123" s="166"/>
      <c r="U123" s="166"/>
      <c r="V123" s="166"/>
      <c r="W123" s="166"/>
    </row>
    <row r="124" ht="12.75" customHeight="1">
      <c r="A124" s="166"/>
      <c r="B124" s="193"/>
      <c r="C124" s="194"/>
      <c r="D124" s="193"/>
      <c r="E124" s="194"/>
      <c r="F124" s="194"/>
      <c r="G124" s="250"/>
      <c r="H124" s="250"/>
      <c r="I124" s="250"/>
      <c r="J124" s="194"/>
      <c r="K124" s="195"/>
      <c r="L124" s="195"/>
      <c r="M124" s="166"/>
      <c r="N124" s="166"/>
      <c r="O124" s="166"/>
      <c r="P124" s="166"/>
      <c r="Q124" s="166"/>
      <c r="R124" s="166"/>
      <c r="S124" s="166"/>
      <c r="T124" s="166"/>
      <c r="U124" s="166"/>
      <c r="V124" s="166"/>
      <c r="W124" s="166"/>
    </row>
    <row r="125" ht="12.75" customHeight="1">
      <c r="A125" s="166"/>
      <c r="B125" s="193"/>
      <c r="C125" s="194"/>
      <c r="D125" s="193"/>
      <c r="E125" s="194"/>
      <c r="F125" s="194"/>
      <c r="G125" s="250"/>
      <c r="H125" s="250"/>
      <c r="I125" s="250"/>
      <c r="J125" s="194"/>
      <c r="K125" s="195"/>
      <c r="L125" s="195"/>
      <c r="M125" s="166"/>
      <c r="N125" s="166"/>
      <c r="O125" s="166"/>
      <c r="P125" s="166"/>
      <c r="Q125" s="166"/>
      <c r="R125" s="166"/>
      <c r="S125" s="166"/>
      <c r="T125" s="166"/>
      <c r="U125" s="166"/>
      <c r="V125" s="166"/>
      <c r="W125" s="166"/>
    </row>
    <row r="126" ht="12.75" customHeight="1">
      <c r="A126" s="166"/>
      <c r="B126" s="193"/>
      <c r="C126" s="194"/>
      <c r="D126" s="193"/>
      <c r="E126" s="194"/>
      <c r="F126" s="194"/>
      <c r="G126" s="250"/>
      <c r="H126" s="250"/>
      <c r="I126" s="250"/>
      <c r="J126" s="194"/>
      <c r="K126" s="195"/>
      <c r="L126" s="195"/>
      <c r="M126" s="166"/>
      <c r="N126" s="166"/>
      <c r="O126" s="166"/>
      <c r="P126" s="166"/>
      <c r="Q126" s="166"/>
      <c r="R126" s="166"/>
      <c r="S126" s="166"/>
      <c r="T126" s="166"/>
      <c r="U126" s="166"/>
      <c r="V126" s="166"/>
      <c r="W126" s="166"/>
    </row>
    <row r="127" ht="12.75" customHeight="1">
      <c r="A127" s="166"/>
      <c r="B127" s="193"/>
      <c r="C127" s="194"/>
      <c r="D127" s="193"/>
      <c r="E127" s="194"/>
      <c r="F127" s="194"/>
      <c r="G127" s="250"/>
      <c r="H127" s="250"/>
      <c r="I127" s="250"/>
      <c r="J127" s="194"/>
      <c r="K127" s="195"/>
      <c r="L127" s="195"/>
      <c r="M127" s="166"/>
      <c r="N127" s="166"/>
      <c r="O127" s="166"/>
      <c r="P127" s="166"/>
      <c r="Q127" s="166"/>
      <c r="R127" s="166"/>
      <c r="S127" s="166"/>
      <c r="T127" s="166"/>
      <c r="U127" s="166"/>
      <c r="V127" s="166"/>
      <c r="W127" s="166"/>
    </row>
    <row r="128" ht="12.75" customHeight="1">
      <c r="A128" s="166"/>
      <c r="B128" s="193"/>
      <c r="C128" s="194"/>
      <c r="D128" s="193"/>
      <c r="E128" s="194"/>
      <c r="F128" s="194"/>
      <c r="G128" s="250"/>
      <c r="H128" s="250"/>
      <c r="I128" s="250"/>
      <c r="J128" s="194"/>
      <c r="K128" s="195"/>
      <c r="L128" s="195"/>
      <c r="M128" s="166"/>
      <c r="N128" s="166"/>
      <c r="O128" s="166"/>
      <c r="P128" s="166"/>
      <c r="Q128" s="166"/>
      <c r="R128" s="166"/>
      <c r="S128" s="166"/>
      <c r="T128" s="166"/>
      <c r="U128" s="166"/>
      <c r="V128" s="166"/>
      <c r="W128" s="166"/>
    </row>
    <row r="129" ht="12.75" customHeight="1">
      <c r="A129" s="166"/>
      <c r="B129" s="193"/>
      <c r="C129" s="194"/>
      <c r="D129" s="193"/>
      <c r="E129" s="194"/>
      <c r="F129" s="194"/>
      <c r="G129" s="250"/>
      <c r="H129" s="250"/>
      <c r="I129" s="250"/>
      <c r="J129" s="194"/>
      <c r="K129" s="195"/>
      <c r="L129" s="195"/>
      <c r="M129" s="166"/>
      <c r="N129" s="166"/>
      <c r="O129" s="166"/>
      <c r="P129" s="166"/>
      <c r="Q129" s="166"/>
      <c r="R129" s="166"/>
      <c r="S129" s="166"/>
      <c r="T129" s="166"/>
      <c r="U129" s="166"/>
      <c r="V129" s="166"/>
      <c r="W129" s="166"/>
    </row>
    <row r="130" ht="12.75" customHeight="1">
      <c r="A130" s="166"/>
      <c r="B130" s="193"/>
      <c r="C130" s="194"/>
      <c r="D130" s="193"/>
      <c r="E130" s="194"/>
      <c r="F130" s="194"/>
      <c r="G130" s="250"/>
      <c r="H130" s="250"/>
      <c r="I130" s="250"/>
      <c r="J130" s="194"/>
      <c r="K130" s="195"/>
      <c r="L130" s="195"/>
      <c r="M130" s="166"/>
      <c r="N130" s="166"/>
      <c r="O130" s="166"/>
      <c r="P130" s="166"/>
      <c r="Q130" s="166"/>
      <c r="R130" s="166"/>
      <c r="S130" s="166"/>
      <c r="T130" s="166"/>
      <c r="U130" s="166"/>
      <c r="V130" s="166"/>
      <c r="W130" s="166"/>
    </row>
    <row r="131" ht="12.75" customHeight="1">
      <c r="A131" s="166"/>
      <c r="B131" s="193"/>
      <c r="C131" s="194"/>
      <c r="D131" s="193"/>
      <c r="E131" s="194"/>
      <c r="F131" s="194"/>
      <c r="G131" s="250"/>
      <c r="H131" s="250"/>
      <c r="I131" s="250"/>
      <c r="J131" s="194"/>
      <c r="K131" s="195"/>
      <c r="L131" s="195"/>
      <c r="M131" s="166"/>
      <c r="N131" s="166"/>
      <c r="O131" s="166"/>
      <c r="P131" s="166"/>
      <c r="Q131" s="166"/>
      <c r="R131" s="166"/>
      <c r="S131" s="166"/>
      <c r="T131" s="166"/>
      <c r="U131" s="166"/>
      <c r="V131" s="166"/>
      <c r="W131" s="166"/>
    </row>
    <row r="132" ht="12.75" customHeight="1">
      <c r="A132" s="166"/>
      <c r="B132" s="193"/>
      <c r="C132" s="194"/>
      <c r="D132" s="193"/>
      <c r="E132" s="194"/>
      <c r="F132" s="194"/>
      <c r="G132" s="250"/>
      <c r="H132" s="250"/>
      <c r="I132" s="250"/>
      <c r="J132" s="194"/>
      <c r="K132" s="195"/>
      <c r="L132" s="195"/>
      <c r="M132" s="166"/>
      <c r="N132" s="166"/>
      <c r="O132" s="166"/>
      <c r="P132" s="166"/>
      <c r="Q132" s="166"/>
      <c r="R132" s="166"/>
      <c r="S132" s="166"/>
      <c r="T132" s="166"/>
      <c r="U132" s="166"/>
      <c r="V132" s="166"/>
      <c r="W132" s="166"/>
    </row>
    <row r="133" ht="12.75" customHeight="1">
      <c r="A133" s="166"/>
      <c r="B133" s="193"/>
      <c r="C133" s="194"/>
      <c r="D133" s="193"/>
      <c r="E133" s="194"/>
      <c r="F133" s="194"/>
      <c r="G133" s="250"/>
      <c r="H133" s="250"/>
      <c r="I133" s="250"/>
      <c r="J133" s="194"/>
      <c r="K133" s="195"/>
      <c r="L133" s="195"/>
      <c r="M133" s="166"/>
      <c r="N133" s="166"/>
      <c r="O133" s="166"/>
      <c r="P133" s="166"/>
      <c r="Q133" s="166"/>
      <c r="R133" s="166"/>
      <c r="S133" s="166"/>
      <c r="T133" s="166"/>
      <c r="U133" s="166"/>
      <c r="V133" s="166"/>
      <c r="W133" s="166"/>
    </row>
    <row r="134" ht="12.75" customHeight="1">
      <c r="A134" s="166"/>
      <c r="B134" s="193"/>
      <c r="C134" s="194"/>
      <c r="D134" s="193"/>
      <c r="E134" s="194"/>
      <c r="F134" s="194"/>
      <c r="G134" s="250"/>
      <c r="H134" s="250"/>
      <c r="I134" s="250"/>
      <c r="J134" s="194"/>
      <c r="K134" s="195"/>
      <c r="L134" s="195"/>
      <c r="M134" s="166"/>
      <c r="N134" s="166"/>
      <c r="O134" s="166"/>
      <c r="P134" s="166"/>
      <c r="Q134" s="166"/>
      <c r="R134" s="166"/>
      <c r="S134" s="166"/>
      <c r="T134" s="166"/>
      <c r="U134" s="166"/>
      <c r="V134" s="166"/>
      <c r="W134" s="166"/>
    </row>
    <row r="135" ht="12.75" customHeight="1">
      <c r="A135" s="166"/>
      <c r="B135" s="193"/>
      <c r="C135" s="194"/>
      <c r="D135" s="193"/>
      <c r="E135" s="194"/>
      <c r="F135" s="194"/>
      <c r="G135" s="250"/>
      <c r="H135" s="250"/>
      <c r="I135" s="250"/>
      <c r="J135" s="194"/>
      <c r="K135" s="195"/>
      <c r="L135" s="195"/>
      <c r="M135" s="166"/>
      <c r="N135" s="166"/>
      <c r="O135" s="166"/>
      <c r="P135" s="166"/>
      <c r="Q135" s="166"/>
      <c r="R135" s="166"/>
      <c r="S135" s="166"/>
      <c r="T135" s="166"/>
      <c r="U135" s="166"/>
      <c r="V135" s="166"/>
      <c r="W135" s="166"/>
    </row>
    <row r="136" ht="12.75" customHeight="1">
      <c r="A136" s="166"/>
      <c r="B136" s="193"/>
      <c r="C136" s="194"/>
      <c r="D136" s="193"/>
      <c r="E136" s="194"/>
      <c r="F136" s="194"/>
      <c r="G136" s="250"/>
      <c r="H136" s="250"/>
      <c r="I136" s="250"/>
      <c r="J136" s="194"/>
      <c r="K136" s="195"/>
      <c r="L136" s="195"/>
      <c r="M136" s="166"/>
      <c r="N136" s="166"/>
      <c r="O136" s="166"/>
      <c r="P136" s="166"/>
      <c r="Q136" s="166"/>
      <c r="R136" s="166"/>
      <c r="S136" s="166"/>
      <c r="T136" s="166"/>
      <c r="U136" s="166"/>
      <c r="V136" s="166"/>
      <c r="W136" s="166"/>
    </row>
    <row r="137" ht="12.75" customHeight="1">
      <c r="A137" s="166"/>
      <c r="B137" s="193"/>
      <c r="C137" s="194"/>
      <c r="D137" s="193"/>
      <c r="E137" s="194"/>
      <c r="F137" s="194"/>
      <c r="G137" s="250"/>
      <c r="H137" s="250"/>
      <c r="I137" s="250"/>
      <c r="J137" s="194"/>
      <c r="K137" s="195"/>
      <c r="L137" s="195"/>
      <c r="M137" s="166"/>
      <c r="N137" s="166"/>
      <c r="O137" s="166"/>
      <c r="P137" s="166"/>
      <c r="Q137" s="166"/>
      <c r="R137" s="166"/>
      <c r="S137" s="166"/>
      <c r="T137" s="166"/>
      <c r="U137" s="166"/>
      <c r="V137" s="166"/>
      <c r="W137" s="166"/>
    </row>
    <row r="138" ht="12.75" customHeight="1">
      <c r="A138" s="166"/>
      <c r="B138" s="193"/>
      <c r="C138" s="194"/>
      <c r="D138" s="193"/>
      <c r="E138" s="194"/>
      <c r="F138" s="194"/>
      <c r="G138" s="250"/>
      <c r="H138" s="250"/>
      <c r="I138" s="250"/>
      <c r="J138" s="194"/>
      <c r="K138" s="195"/>
      <c r="L138" s="195"/>
      <c r="M138" s="166"/>
      <c r="N138" s="166"/>
      <c r="O138" s="166"/>
      <c r="P138" s="166"/>
      <c r="Q138" s="166"/>
      <c r="R138" s="166"/>
      <c r="S138" s="166"/>
      <c r="T138" s="166"/>
      <c r="U138" s="166"/>
      <c r="V138" s="166"/>
      <c r="W138" s="166"/>
    </row>
    <row r="139" ht="12.75" customHeight="1">
      <c r="A139" s="166"/>
      <c r="B139" s="193"/>
      <c r="C139" s="194"/>
      <c r="D139" s="193"/>
      <c r="E139" s="194"/>
      <c r="F139" s="194"/>
      <c r="G139" s="250"/>
      <c r="H139" s="250"/>
      <c r="I139" s="250"/>
      <c r="J139" s="194"/>
      <c r="K139" s="195"/>
      <c r="L139" s="195"/>
      <c r="M139" s="166"/>
      <c r="N139" s="166"/>
      <c r="O139" s="166"/>
      <c r="P139" s="166"/>
      <c r="Q139" s="166"/>
      <c r="R139" s="166"/>
      <c r="S139" s="166"/>
      <c r="T139" s="166"/>
      <c r="U139" s="166"/>
      <c r="V139" s="166"/>
      <c r="W139" s="166"/>
    </row>
    <row r="140" ht="12.75" customHeight="1">
      <c r="A140" s="166"/>
      <c r="B140" s="193"/>
      <c r="C140" s="194"/>
      <c r="D140" s="193"/>
      <c r="E140" s="194"/>
      <c r="F140" s="194"/>
      <c r="G140" s="250"/>
      <c r="H140" s="250"/>
      <c r="I140" s="250"/>
      <c r="J140" s="194"/>
      <c r="K140" s="195"/>
      <c r="L140" s="195"/>
      <c r="M140" s="166"/>
      <c r="N140" s="166"/>
      <c r="O140" s="166"/>
      <c r="P140" s="166"/>
      <c r="Q140" s="166"/>
      <c r="R140" s="166"/>
      <c r="S140" s="166"/>
      <c r="T140" s="166"/>
      <c r="U140" s="166"/>
      <c r="V140" s="166"/>
      <c r="W140" s="166"/>
    </row>
    <row r="141" ht="12.75" customHeight="1">
      <c r="A141" s="166"/>
      <c r="B141" s="193"/>
      <c r="C141" s="194"/>
      <c r="D141" s="193"/>
      <c r="E141" s="194"/>
      <c r="F141" s="194"/>
      <c r="G141" s="250"/>
      <c r="H141" s="250"/>
      <c r="I141" s="250"/>
      <c r="J141" s="194"/>
      <c r="K141" s="195"/>
      <c r="L141" s="195"/>
      <c r="M141" s="166"/>
      <c r="N141" s="166"/>
      <c r="O141" s="166"/>
      <c r="P141" s="166"/>
      <c r="Q141" s="166"/>
      <c r="R141" s="166"/>
      <c r="S141" s="166"/>
      <c r="T141" s="166"/>
      <c r="U141" s="166"/>
      <c r="V141" s="166"/>
      <c r="W141" s="166"/>
    </row>
    <row r="142" ht="12.75" customHeight="1">
      <c r="A142" s="166"/>
      <c r="B142" s="193"/>
      <c r="C142" s="194"/>
      <c r="D142" s="193"/>
      <c r="E142" s="194"/>
      <c r="F142" s="194"/>
      <c r="G142" s="250"/>
      <c r="H142" s="250"/>
      <c r="I142" s="250"/>
      <c r="J142" s="194"/>
      <c r="K142" s="195"/>
      <c r="L142" s="195"/>
      <c r="M142" s="166"/>
      <c r="N142" s="166"/>
      <c r="O142" s="166"/>
      <c r="P142" s="166"/>
      <c r="Q142" s="166"/>
      <c r="R142" s="166"/>
      <c r="S142" s="166"/>
      <c r="T142" s="166"/>
      <c r="U142" s="166"/>
      <c r="V142" s="166"/>
      <c r="W142" s="166"/>
    </row>
    <row r="143" ht="12.75" customHeight="1">
      <c r="A143" s="166"/>
      <c r="B143" s="193"/>
      <c r="C143" s="194"/>
      <c r="D143" s="193"/>
      <c r="E143" s="194"/>
      <c r="F143" s="194"/>
      <c r="G143" s="250"/>
      <c r="H143" s="250"/>
      <c r="I143" s="250"/>
      <c r="J143" s="194"/>
      <c r="K143" s="195"/>
      <c r="L143" s="195"/>
      <c r="M143" s="166"/>
      <c r="N143" s="166"/>
      <c r="O143" s="166"/>
      <c r="P143" s="166"/>
      <c r="Q143" s="166"/>
      <c r="R143" s="166"/>
      <c r="S143" s="166"/>
      <c r="T143" s="166"/>
      <c r="U143" s="166"/>
      <c r="V143" s="166"/>
      <c r="W143" s="166"/>
    </row>
    <row r="144" ht="12.75" customHeight="1">
      <c r="A144" s="166"/>
      <c r="B144" s="193"/>
      <c r="C144" s="194"/>
      <c r="D144" s="193"/>
      <c r="E144" s="194"/>
      <c r="F144" s="194"/>
      <c r="G144" s="250"/>
      <c r="H144" s="250"/>
      <c r="I144" s="250"/>
      <c r="J144" s="194"/>
      <c r="K144" s="195"/>
      <c r="L144" s="195"/>
      <c r="M144" s="166"/>
      <c r="N144" s="166"/>
      <c r="O144" s="166"/>
      <c r="P144" s="166"/>
      <c r="Q144" s="166"/>
      <c r="R144" s="166"/>
      <c r="S144" s="166"/>
      <c r="T144" s="166"/>
      <c r="U144" s="166"/>
      <c r="V144" s="166"/>
      <c r="W144" s="166"/>
    </row>
    <row r="145" ht="12.75" customHeight="1">
      <c r="A145" s="166"/>
      <c r="B145" s="193"/>
      <c r="C145" s="194"/>
      <c r="D145" s="193"/>
      <c r="E145" s="194"/>
      <c r="F145" s="194"/>
      <c r="G145" s="250"/>
      <c r="H145" s="250"/>
      <c r="I145" s="250"/>
      <c r="J145" s="194"/>
      <c r="K145" s="195"/>
      <c r="L145" s="195"/>
      <c r="M145" s="166"/>
      <c r="N145" s="166"/>
      <c r="O145" s="166"/>
      <c r="P145" s="166"/>
      <c r="Q145" s="166"/>
      <c r="R145" s="166"/>
      <c r="S145" s="166"/>
      <c r="T145" s="166"/>
      <c r="U145" s="166"/>
      <c r="V145" s="166"/>
      <c r="W145" s="166"/>
    </row>
    <row r="146" ht="12.75" customHeight="1">
      <c r="A146" s="166"/>
      <c r="B146" s="193"/>
      <c r="C146" s="194"/>
      <c r="D146" s="193"/>
      <c r="E146" s="194"/>
      <c r="F146" s="194"/>
      <c r="G146" s="250"/>
      <c r="H146" s="250"/>
      <c r="I146" s="250"/>
      <c r="J146" s="194"/>
      <c r="K146" s="195"/>
      <c r="L146" s="195"/>
      <c r="M146" s="166"/>
      <c r="N146" s="166"/>
      <c r="O146" s="166"/>
      <c r="P146" s="166"/>
      <c r="Q146" s="166"/>
      <c r="R146" s="166"/>
      <c r="S146" s="166"/>
      <c r="T146" s="166"/>
      <c r="U146" s="166"/>
      <c r="V146" s="166"/>
      <c r="W146" s="166"/>
    </row>
    <row r="147" ht="12.75" customHeight="1">
      <c r="A147" s="166"/>
      <c r="B147" s="193"/>
      <c r="C147" s="194"/>
      <c r="D147" s="193"/>
      <c r="E147" s="194"/>
      <c r="F147" s="194"/>
      <c r="G147" s="250"/>
      <c r="H147" s="250"/>
      <c r="I147" s="250"/>
      <c r="J147" s="194"/>
      <c r="K147" s="195"/>
      <c r="L147" s="195"/>
      <c r="M147" s="166"/>
      <c r="N147" s="166"/>
      <c r="O147" s="166"/>
      <c r="P147" s="166"/>
      <c r="Q147" s="166"/>
      <c r="R147" s="166"/>
      <c r="S147" s="166"/>
      <c r="T147" s="166"/>
      <c r="U147" s="166"/>
      <c r="V147" s="166"/>
      <c r="W147" s="166"/>
    </row>
    <row r="148" ht="12.75" customHeight="1">
      <c r="A148" s="166"/>
      <c r="B148" s="193"/>
      <c r="C148" s="194"/>
      <c r="D148" s="193"/>
      <c r="E148" s="194"/>
      <c r="F148" s="194"/>
      <c r="G148" s="250"/>
      <c r="H148" s="250"/>
      <c r="I148" s="250"/>
      <c r="J148" s="194"/>
      <c r="K148" s="195"/>
      <c r="L148" s="195"/>
      <c r="M148" s="166"/>
      <c r="N148" s="166"/>
      <c r="O148" s="166"/>
      <c r="P148" s="166"/>
      <c r="Q148" s="166"/>
      <c r="R148" s="166"/>
      <c r="S148" s="166"/>
      <c r="T148" s="166"/>
      <c r="U148" s="166"/>
      <c r="V148" s="166"/>
      <c r="W148" s="166"/>
    </row>
    <row r="149" ht="12.75" customHeight="1">
      <c r="A149" s="166"/>
      <c r="B149" s="193"/>
      <c r="C149" s="194"/>
      <c r="D149" s="193"/>
      <c r="E149" s="194"/>
      <c r="F149" s="194"/>
      <c r="G149" s="250"/>
      <c r="H149" s="250"/>
      <c r="I149" s="250"/>
      <c r="J149" s="194"/>
      <c r="K149" s="195"/>
      <c r="L149" s="195"/>
      <c r="M149" s="166"/>
      <c r="N149" s="166"/>
      <c r="O149" s="166"/>
      <c r="P149" s="166"/>
      <c r="Q149" s="166"/>
      <c r="R149" s="166"/>
      <c r="S149" s="166"/>
      <c r="T149" s="166"/>
      <c r="U149" s="166"/>
      <c r="V149" s="166"/>
      <c r="W149" s="166"/>
    </row>
    <row r="150" ht="12.75" customHeight="1">
      <c r="A150" s="166"/>
      <c r="B150" s="193"/>
      <c r="C150" s="194"/>
      <c r="D150" s="193"/>
      <c r="E150" s="194"/>
      <c r="F150" s="194"/>
      <c r="G150" s="250"/>
      <c r="H150" s="250"/>
      <c r="I150" s="250"/>
      <c r="J150" s="194"/>
      <c r="K150" s="195"/>
      <c r="L150" s="195"/>
      <c r="M150" s="166"/>
      <c r="N150" s="166"/>
      <c r="O150" s="166"/>
      <c r="P150" s="166"/>
      <c r="Q150" s="166"/>
      <c r="R150" s="166"/>
      <c r="S150" s="166"/>
      <c r="T150" s="166"/>
      <c r="U150" s="166"/>
      <c r="V150" s="166"/>
      <c r="W150" s="166"/>
    </row>
    <row r="151" ht="12.75" customHeight="1">
      <c r="A151" s="166"/>
      <c r="B151" s="193"/>
      <c r="C151" s="194"/>
      <c r="D151" s="193"/>
      <c r="E151" s="194"/>
      <c r="F151" s="194"/>
      <c r="G151" s="250"/>
      <c r="H151" s="250"/>
      <c r="I151" s="250"/>
      <c r="J151" s="194"/>
      <c r="K151" s="195"/>
      <c r="L151" s="195"/>
      <c r="M151" s="166"/>
      <c r="N151" s="166"/>
      <c r="O151" s="166"/>
      <c r="P151" s="166"/>
      <c r="Q151" s="166"/>
      <c r="R151" s="166"/>
      <c r="S151" s="166"/>
      <c r="T151" s="166"/>
      <c r="U151" s="166"/>
      <c r="V151" s="166"/>
      <c r="W151" s="166"/>
    </row>
    <row r="152" ht="12.75" customHeight="1">
      <c r="A152" s="166"/>
      <c r="B152" s="193"/>
      <c r="C152" s="194"/>
      <c r="D152" s="193"/>
      <c r="E152" s="194"/>
      <c r="F152" s="194"/>
      <c r="G152" s="250"/>
      <c r="H152" s="250"/>
      <c r="I152" s="250"/>
      <c r="J152" s="194"/>
      <c r="K152" s="195"/>
      <c r="L152" s="195"/>
      <c r="M152" s="166"/>
      <c r="N152" s="166"/>
      <c r="O152" s="166"/>
      <c r="P152" s="166"/>
      <c r="Q152" s="166"/>
      <c r="R152" s="166"/>
      <c r="S152" s="166"/>
      <c r="T152" s="166"/>
      <c r="U152" s="166"/>
      <c r="V152" s="166"/>
      <c r="W152" s="166"/>
    </row>
    <row r="153" ht="12.75" customHeight="1">
      <c r="A153" s="166"/>
      <c r="B153" s="193"/>
      <c r="C153" s="194"/>
      <c r="D153" s="193"/>
      <c r="E153" s="194"/>
      <c r="F153" s="194"/>
      <c r="G153" s="250"/>
      <c r="H153" s="250"/>
      <c r="I153" s="250"/>
      <c r="J153" s="194"/>
      <c r="K153" s="195"/>
      <c r="L153" s="195"/>
      <c r="M153" s="166"/>
      <c r="N153" s="166"/>
      <c r="O153" s="166"/>
      <c r="P153" s="166"/>
      <c r="Q153" s="166"/>
      <c r="R153" s="166"/>
      <c r="S153" s="166"/>
      <c r="T153" s="166"/>
      <c r="U153" s="166"/>
      <c r="V153" s="166"/>
      <c r="W153" s="166"/>
    </row>
    <row r="154" ht="12.75" customHeight="1">
      <c r="A154" s="166"/>
      <c r="B154" s="193"/>
      <c r="C154" s="194"/>
      <c r="D154" s="193"/>
      <c r="E154" s="194"/>
      <c r="F154" s="194"/>
      <c r="G154" s="250"/>
      <c r="H154" s="250"/>
      <c r="I154" s="250"/>
      <c r="J154" s="194"/>
      <c r="K154" s="195"/>
      <c r="L154" s="195"/>
      <c r="M154" s="166"/>
      <c r="N154" s="166"/>
      <c r="O154" s="166"/>
      <c r="P154" s="166"/>
      <c r="Q154" s="166"/>
      <c r="R154" s="166"/>
      <c r="S154" s="166"/>
      <c r="T154" s="166"/>
      <c r="U154" s="166"/>
      <c r="V154" s="166"/>
      <c r="W154" s="166"/>
    </row>
    <row r="155" ht="12.75" customHeight="1">
      <c r="A155" s="166"/>
      <c r="B155" s="193"/>
      <c r="C155" s="194"/>
      <c r="D155" s="193"/>
      <c r="E155" s="194"/>
      <c r="F155" s="194"/>
      <c r="G155" s="250"/>
      <c r="H155" s="250"/>
      <c r="I155" s="250"/>
      <c r="J155" s="194"/>
      <c r="K155" s="195"/>
      <c r="L155" s="195"/>
      <c r="M155" s="166"/>
      <c r="N155" s="166"/>
      <c r="O155" s="166"/>
      <c r="P155" s="166"/>
      <c r="Q155" s="166"/>
      <c r="R155" s="166"/>
      <c r="S155" s="166"/>
      <c r="T155" s="166"/>
      <c r="U155" s="166"/>
      <c r="V155" s="166"/>
      <c r="W155" s="166"/>
    </row>
    <row r="156" ht="12.75" customHeight="1">
      <c r="A156" s="166"/>
      <c r="B156" s="193"/>
      <c r="C156" s="194"/>
      <c r="D156" s="193"/>
      <c r="E156" s="194"/>
      <c r="F156" s="194"/>
      <c r="G156" s="250"/>
      <c r="H156" s="250"/>
      <c r="I156" s="250"/>
      <c r="J156" s="194"/>
      <c r="K156" s="195"/>
      <c r="L156" s="195"/>
      <c r="M156" s="166"/>
      <c r="N156" s="166"/>
      <c r="O156" s="166"/>
      <c r="P156" s="166"/>
      <c r="Q156" s="166"/>
      <c r="R156" s="166"/>
      <c r="S156" s="166"/>
      <c r="T156" s="166"/>
      <c r="U156" s="166"/>
      <c r="V156" s="166"/>
      <c r="W156" s="166"/>
    </row>
    <row r="157" ht="12.75" customHeight="1">
      <c r="A157" s="166"/>
      <c r="B157" s="193"/>
      <c r="C157" s="194"/>
      <c r="D157" s="193"/>
      <c r="E157" s="194"/>
      <c r="F157" s="194"/>
      <c r="G157" s="250"/>
      <c r="H157" s="250"/>
      <c r="I157" s="250"/>
      <c r="J157" s="194"/>
      <c r="K157" s="195"/>
      <c r="L157" s="195"/>
      <c r="M157" s="166"/>
      <c r="N157" s="166"/>
      <c r="O157" s="166"/>
      <c r="P157" s="166"/>
      <c r="Q157" s="166"/>
      <c r="R157" s="166"/>
      <c r="S157" s="166"/>
      <c r="T157" s="166"/>
      <c r="U157" s="166"/>
      <c r="V157" s="166"/>
      <c r="W157" s="166"/>
    </row>
    <row r="158" ht="12.75" customHeight="1">
      <c r="A158" s="166"/>
      <c r="B158" s="193"/>
      <c r="C158" s="194"/>
      <c r="D158" s="193"/>
      <c r="E158" s="194"/>
      <c r="F158" s="194"/>
      <c r="G158" s="250"/>
      <c r="H158" s="250"/>
      <c r="I158" s="250"/>
      <c r="J158" s="194"/>
      <c r="K158" s="195"/>
      <c r="L158" s="195"/>
      <c r="M158" s="166"/>
      <c r="N158" s="166"/>
      <c r="O158" s="166"/>
      <c r="P158" s="166"/>
      <c r="Q158" s="166"/>
      <c r="R158" s="166"/>
      <c r="S158" s="166"/>
      <c r="T158" s="166"/>
      <c r="U158" s="166"/>
      <c r="V158" s="166"/>
      <c r="W158" s="166"/>
    </row>
    <row r="159" ht="12.75" customHeight="1">
      <c r="A159" s="166"/>
      <c r="B159" s="193"/>
      <c r="C159" s="194"/>
      <c r="D159" s="193"/>
      <c r="E159" s="194"/>
      <c r="F159" s="194"/>
      <c r="G159" s="250"/>
      <c r="H159" s="250"/>
      <c r="I159" s="250"/>
      <c r="J159" s="194"/>
      <c r="K159" s="195"/>
      <c r="L159" s="195"/>
      <c r="M159" s="166"/>
      <c r="N159" s="166"/>
      <c r="O159" s="166"/>
      <c r="P159" s="166"/>
      <c r="Q159" s="166"/>
      <c r="R159" s="166"/>
      <c r="S159" s="166"/>
      <c r="T159" s="166"/>
      <c r="U159" s="166"/>
      <c r="V159" s="166"/>
      <c r="W159" s="166"/>
    </row>
    <row r="160" ht="12.75" customHeight="1">
      <c r="A160" s="166"/>
      <c r="B160" s="193"/>
      <c r="C160" s="194"/>
      <c r="D160" s="193"/>
      <c r="E160" s="194"/>
      <c r="F160" s="194"/>
      <c r="G160" s="250"/>
      <c r="H160" s="250"/>
      <c r="I160" s="250"/>
      <c r="J160" s="194"/>
      <c r="K160" s="195"/>
      <c r="L160" s="195"/>
      <c r="M160" s="166"/>
      <c r="N160" s="166"/>
      <c r="O160" s="166"/>
      <c r="P160" s="166"/>
      <c r="Q160" s="166"/>
      <c r="R160" s="166"/>
      <c r="S160" s="166"/>
      <c r="T160" s="166"/>
      <c r="U160" s="166"/>
      <c r="V160" s="166"/>
      <c r="W160" s="166"/>
    </row>
    <row r="161" ht="12.75" customHeight="1">
      <c r="A161" s="166"/>
      <c r="B161" s="193"/>
      <c r="C161" s="194"/>
      <c r="D161" s="193"/>
      <c r="E161" s="194"/>
      <c r="F161" s="194"/>
      <c r="G161" s="250"/>
      <c r="H161" s="250"/>
      <c r="I161" s="250"/>
      <c r="J161" s="194"/>
      <c r="K161" s="195"/>
      <c r="L161" s="195"/>
      <c r="M161" s="166"/>
      <c r="N161" s="166"/>
      <c r="O161" s="166"/>
      <c r="P161" s="166"/>
      <c r="Q161" s="166"/>
      <c r="R161" s="166"/>
      <c r="S161" s="166"/>
      <c r="T161" s="166"/>
      <c r="U161" s="166"/>
      <c r="V161" s="166"/>
      <c r="W161" s="166"/>
    </row>
    <row r="162" ht="12.75" customHeight="1">
      <c r="A162" s="166"/>
      <c r="B162" s="193"/>
      <c r="C162" s="194"/>
      <c r="D162" s="193"/>
      <c r="E162" s="194"/>
      <c r="F162" s="194"/>
      <c r="G162" s="250"/>
      <c r="H162" s="250"/>
      <c r="I162" s="250"/>
      <c r="J162" s="194"/>
      <c r="K162" s="195"/>
      <c r="L162" s="195"/>
      <c r="M162" s="166"/>
      <c r="N162" s="166"/>
      <c r="O162" s="166"/>
      <c r="P162" s="166"/>
      <c r="Q162" s="166"/>
      <c r="R162" s="166"/>
      <c r="S162" s="166"/>
      <c r="T162" s="166"/>
      <c r="U162" s="166"/>
      <c r="V162" s="166"/>
      <c r="W162" s="166"/>
    </row>
    <row r="163" ht="12.75" customHeight="1">
      <c r="A163" s="166"/>
      <c r="B163" s="193"/>
      <c r="C163" s="194"/>
      <c r="D163" s="193"/>
      <c r="E163" s="194"/>
      <c r="F163" s="194"/>
      <c r="G163" s="250"/>
      <c r="H163" s="250"/>
      <c r="I163" s="250"/>
      <c r="J163" s="194"/>
      <c r="K163" s="195"/>
      <c r="L163" s="195"/>
      <c r="M163" s="166"/>
      <c r="N163" s="166"/>
      <c r="O163" s="166"/>
      <c r="P163" s="166"/>
      <c r="Q163" s="166"/>
      <c r="R163" s="166"/>
      <c r="S163" s="166"/>
      <c r="T163" s="166"/>
      <c r="U163" s="166"/>
      <c r="V163" s="166"/>
      <c r="W163" s="166"/>
    </row>
    <row r="164" ht="12.75" customHeight="1">
      <c r="A164" s="166"/>
      <c r="B164" s="193"/>
      <c r="C164" s="194"/>
      <c r="D164" s="193"/>
      <c r="E164" s="194"/>
      <c r="F164" s="194"/>
      <c r="G164" s="250"/>
      <c r="H164" s="250"/>
      <c r="I164" s="250"/>
      <c r="J164" s="194"/>
      <c r="K164" s="195"/>
      <c r="L164" s="195"/>
      <c r="M164" s="166"/>
      <c r="N164" s="166"/>
      <c r="O164" s="166"/>
      <c r="P164" s="166"/>
      <c r="Q164" s="166"/>
      <c r="R164" s="166"/>
      <c r="S164" s="166"/>
      <c r="T164" s="166"/>
      <c r="U164" s="166"/>
      <c r="V164" s="166"/>
      <c r="W164" s="166"/>
    </row>
    <row r="165" ht="12.75" customHeight="1">
      <c r="A165" s="166"/>
      <c r="B165" s="193"/>
      <c r="C165" s="194"/>
      <c r="D165" s="193"/>
      <c r="E165" s="194"/>
      <c r="F165" s="194"/>
      <c r="G165" s="250"/>
      <c r="H165" s="250"/>
      <c r="I165" s="250"/>
      <c r="J165" s="194"/>
      <c r="K165" s="195"/>
      <c r="L165" s="195"/>
      <c r="M165" s="166"/>
      <c r="N165" s="166"/>
      <c r="O165" s="166"/>
      <c r="P165" s="166"/>
      <c r="Q165" s="166"/>
      <c r="R165" s="166"/>
      <c r="S165" s="166"/>
      <c r="T165" s="166"/>
      <c r="U165" s="166"/>
      <c r="V165" s="166"/>
      <c r="W165" s="166"/>
    </row>
    <row r="166" ht="12.75" customHeight="1">
      <c r="A166" s="166"/>
      <c r="B166" s="193"/>
      <c r="C166" s="194"/>
      <c r="D166" s="193"/>
      <c r="E166" s="194"/>
      <c r="F166" s="194"/>
      <c r="G166" s="250"/>
      <c r="H166" s="250"/>
      <c r="I166" s="250"/>
      <c r="J166" s="194"/>
      <c r="K166" s="195"/>
      <c r="L166" s="195"/>
      <c r="M166" s="166"/>
      <c r="N166" s="166"/>
      <c r="O166" s="166"/>
      <c r="P166" s="166"/>
      <c r="Q166" s="166"/>
      <c r="R166" s="166"/>
      <c r="S166" s="166"/>
      <c r="T166" s="166"/>
      <c r="U166" s="166"/>
      <c r="V166" s="166"/>
      <c r="W166" s="166"/>
    </row>
    <row r="167" ht="12.75" customHeight="1">
      <c r="A167" s="166"/>
      <c r="B167" s="193"/>
      <c r="C167" s="194"/>
      <c r="D167" s="193"/>
      <c r="E167" s="194"/>
      <c r="F167" s="194"/>
      <c r="G167" s="250"/>
      <c r="H167" s="250"/>
      <c r="I167" s="250"/>
      <c r="J167" s="194"/>
      <c r="K167" s="195"/>
      <c r="L167" s="195"/>
      <c r="M167" s="166"/>
      <c r="N167" s="166"/>
      <c r="O167" s="166"/>
      <c r="P167" s="166"/>
      <c r="Q167" s="166"/>
      <c r="R167" s="166"/>
      <c r="S167" s="166"/>
      <c r="T167" s="166"/>
      <c r="U167" s="166"/>
      <c r="V167" s="166"/>
      <c r="W167" s="166"/>
    </row>
    <row r="168" ht="12.75" customHeight="1">
      <c r="A168" s="166"/>
      <c r="B168" s="193"/>
      <c r="C168" s="194"/>
      <c r="D168" s="193"/>
      <c r="E168" s="194"/>
      <c r="F168" s="194"/>
      <c r="G168" s="250"/>
      <c r="H168" s="250"/>
      <c r="I168" s="250"/>
      <c r="J168" s="194"/>
      <c r="K168" s="195"/>
      <c r="L168" s="195"/>
      <c r="M168" s="166"/>
      <c r="N168" s="166"/>
      <c r="O168" s="166"/>
      <c r="P168" s="166"/>
      <c r="Q168" s="166"/>
      <c r="R168" s="166"/>
      <c r="S168" s="166"/>
      <c r="T168" s="166"/>
      <c r="U168" s="166"/>
      <c r="V168" s="166"/>
      <c r="W168" s="166"/>
    </row>
    <row r="169" ht="12.75" customHeight="1">
      <c r="A169" s="166"/>
      <c r="B169" s="193"/>
      <c r="C169" s="194"/>
      <c r="D169" s="193"/>
      <c r="E169" s="194"/>
      <c r="F169" s="194"/>
      <c r="G169" s="250"/>
      <c r="H169" s="250"/>
      <c r="I169" s="250"/>
      <c r="J169" s="194"/>
      <c r="K169" s="195"/>
      <c r="L169" s="195"/>
      <c r="M169" s="166"/>
      <c r="N169" s="166"/>
      <c r="O169" s="166"/>
      <c r="P169" s="166"/>
      <c r="Q169" s="166"/>
      <c r="R169" s="166"/>
      <c r="S169" s="166"/>
      <c r="T169" s="166"/>
      <c r="U169" s="166"/>
      <c r="V169" s="166"/>
      <c r="W169" s="166"/>
    </row>
    <row r="170" ht="12.75" customHeight="1">
      <c r="A170" s="166"/>
      <c r="B170" s="193"/>
      <c r="C170" s="194"/>
      <c r="D170" s="193"/>
      <c r="E170" s="194"/>
      <c r="F170" s="194"/>
      <c r="G170" s="250"/>
      <c r="H170" s="250"/>
      <c r="I170" s="250"/>
      <c r="J170" s="194"/>
      <c r="K170" s="195"/>
      <c r="L170" s="195"/>
      <c r="M170" s="166"/>
      <c r="N170" s="166"/>
      <c r="O170" s="166"/>
      <c r="P170" s="166"/>
      <c r="Q170" s="166"/>
      <c r="R170" s="166"/>
      <c r="S170" s="166"/>
      <c r="T170" s="166"/>
      <c r="U170" s="166"/>
      <c r="V170" s="166"/>
      <c r="W170" s="166"/>
    </row>
    <row r="171" ht="12.75" customHeight="1">
      <c r="A171" s="166"/>
      <c r="B171" s="193"/>
      <c r="C171" s="194"/>
      <c r="D171" s="193"/>
      <c r="E171" s="194"/>
      <c r="F171" s="194"/>
      <c r="G171" s="250"/>
      <c r="H171" s="250"/>
      <c r="I171" s="250"/>
      <c r="J171" s="194"/>
      <c r="K171" s="195"/>
      <c r="L171" s="195"/>
      <c r="M171" s="166"/>
      <c r="N171" s="166"/>
      <c r="O171" s="166"/>
      <c r="P171" s="166"/>
      <c r="Q171" s="166"/>
      <c r="R171" s="166"/>
      <c r="S171" s="166"/>
      <c r="T171" s="166"/>
      <c r="U171" s="166"/>
      <c r="V171" s="166"/>
      <c r="W171" s="166"/>
    </row>
    <row r="172" ht="12.75" customHeight="1">
      <c r="A172" s="166"/>
      <c r="B172" s="193"/>
      <c r="C172" s="194"/>
      <c r="D172" s="193"/>
      <c r="E172" s="194"/>
      <c r="F172" s="194"/>
      <c r="G172" s="250"/>
      <c r="H172" s="250"/>
      <c r="I172" s="250"/>
      <c r="J172" s="194"/>
      <c r="K172" s="195"/>
      <c r="L172" s="195"/>
      <c r="M172" s="166"/>
      <c r="N172" s="166"/>
      <c r="O172" s="166"/>
      <c r="P172" s="166"/>
      <c r="Q172" s="166"/>
      <c r="R172" s="166"/>
      <c r="S172" s="166"/>
      <c r="T172" s="166"/>
      <c r="U172" s="166"/>
      <c r="V172" s="166"/>
      <c r="W172" s="166"/>
    </row>
    <row r="173" ht="12.75" customHeight="1">
      <c r="A173" s="166"/>
      <c r="B173" s="193"/>
      <c r="C173" s="194"/>
      <c r="D173" s="193"/>
      <c r="E173" s="194"/>
      <c r="F173" s="194"/>
      <c r="G173" s="250"/>
      <c r="H173" s="250"/>
      <c r="I173" s="250"/>
      <c r="J173" s="194"/>
      <c r="K173" s="195"/>
      <c r="L173" s="195"/>
      <c r="M173" s="166"/>
      <c r="N173" s="166"/>
      <c r="O173" s="166"/>
      <c r="P173" s="166"/>
      <c r="Q173" s="166"/>
      <c r="R173" s="166"/>
      <c r="S173" s="166"/>
      <c r="T173" s="166"/>
      <c r="U173" s="166"/>
      <c r="V173" s="166"/>
      <c r="W173" s="166"/>
    </row>
    <row r="174" ht="12.75" customHeight="1">
      <c r="A174" s="166"/>
      <c r="B174" s="193"/>
      <c r="C174" s="194"/>
      <c r="D174" s="193"/>
      <c r="E174" s="194"/>
      <c r="F174" s="194"/>
      <c r="G174" s="250"/>
      <c r="H174" s="250"/>
      <c r="I174" s="250"/>
      <c r="J174" s="194"/>
      <c r="K174" s="195"/>
      <c r="L174" s="195"/>
      <c r="M174" s="166"/>
      <c r="N174" s="166"/>
      <c r="O174" s="166"/>
      <c r="P174" s="166"/>
      <c r="Q174" s="166"/>
      <c r="R174" s="166"/>
      <c r="S174" s="166"/>
      <c r="T174" s="166"/>
      <c r="U174" s="166"/>
      <c r="V174" s="166"/>
      <c r="W174" s="166"/>
    </row>
    <row r="175" ht="12.75" customHeight="1">
      <c r="A175" s="166"/>
      <c r="B175" s="193"/>
      <c r="C175" s="194"/>
      <c r="D175" s="193"/>
      <c r="E175" s="194"/>
      <c r="F175" s="194"/>
      <c r="G175" s="250"/>
      <c r="H175" s="250"/>
      <c r="I175" s="250"/>
      <c r="J175" s="194"/>
      <c r="K175" s="195"/>
      <c r="L175" s="195"/>
      <c r="M175" s="166"/>
      <c r="N175" s="166"/>
      <c r="O175" s="166"/>
      <c r="P175" s="166"/>
      <c r="Q175" s="166"/>
      <c r="R175" s="166"/>
      <c r="S175" s="166"/>
      <c r="T175" s="166"/>
      <c r="U175" s="166"/>
      <c r="V175" s="166"/>
      <c r="W175" s="166"/>
    </row>
    <row r="176" ht="12.75" customHeight="1">
      <c r="A176" s="166"/>
      <c r="B176" s="193"/>
      <c r="C176" s="194"/>
      <c r="D176" s="193"/>
      <c r="E176" s="194"/>
      <c r="F176" s="194"/>
      <c r="G176" s="250"/>
      <c r="H176" s="250"/>
      <c r="I176" s="250"/>
      <c r="J176" s="194"/>
      <c r="K176" s="195"/>
      <c r="L176" s="195"/>
      <c r="M176" s="166"/>
      <c r="N176" s="166"/>
      <c r="O176" s="166"/>
      <c r="P176" s="166"/>
      <c r="Q176" s="166"/>
      <c r="R176" s="166"/>
      <c r="S176" s="166"/>
      <c r="T176" s="166"/>
      <c r="U176" s="166"/>
      <c r="V176" s="166"/>
      <c r="W176" s="166"/>
    </row>
    <row r="177" ht="12.75" customHeight="1">
      <c r="A177" s="166"/>
      <c r="B177" s="193"/>
      <c r="C177" s="194"/>
      <c r="D177" s="193"/>
      <c r="E177" s="194"/>
      <c r="F177" s="194"/>
      <c r="G177" s="250"/>
      <c r="H177" s="250"/>
      <c r="I177" s="250"/>
      <c r="J177" s="194"/>
      <c r="K177" s="195"/>
      <c r="L177" s="195"/>
      <c r="M177" s="166"/>
      <c r="N177" s="166"/>
      <c r="O177" s="166"/>
      <c r="P177" s="166"/>
      <c r="Q177" s="166"/>
      <c r="R177" s="166"/>
      <c r="S177" s="166"/>
      <c r="T177" s="166"/>
      <c r="U177" s="166"/>
      <c r="V177" s="166"/>
      <c r="W177" s="166"/>
    </row>
    <row r="178" ht="12.75" customHeight="1">
      <c r="A178" s="166"/>
      <c r="B178" s="193"/>
      <c r="C178" s="194"/>
      <c r="D178" s="193"/>
      <c r="E178" s="194"/>
      <c r="F178" s="194"/>
      <c r="G178" s="250"/>
      <c r="H178" s="250"/>
      <c r="I178" s="250"/>
      <c r="J178" s="194"/>
      <c r="K178" s="195"/>
      <c r="L178" s="195"/>
      <c r="M178" s="166"/>
      <c r="N178" s="166"/>
      <c r="O178" s="166"/>
      <c r="P178" s="166"/>
      <c r="Q178" s="166"/>
      <c r="R178" s="166"/>
      <c r="S178" s="166"/>
      <c r="T178" s="166"/>
      <c r="U178" s="166"/>
      <c r="V178" s="166"/>
      <c r="W178" s="166"/>
    </row>
    <row r="179" ht="12.75" customHeight="1">
      <c r="A179" s="166"/>
      <c r="B179" s="193"/>
      <c r="C179" s="194"/>
      <c r="D179" s="193"/>
      <c r="E179" s="194"/>
      <c r="F179" s="194"/>
      <c r="G179" s="250"/>
      <c r="H179" s="250"/>
      <c r="I179" s="250"/>
      <c r="J179" s="194"/>
      <c r="K179" s="195"/>
      <c r="L179" s="195"/>
      <c r="M179" s="166"/>
      <c r="N179" s="166"/>
      <c r="O179" s="166"/>
      <c r="P179" s="166"/>
      <c r="Q179" s="166"/>
      <c r="R179" s="166"/>
      <c r="S179" s="166"/>
      <c r="T179" s="166"/>
      <c r="U179" s="166"/>
      <c r="V179" s="166"/>
      <c r="W179" s="166"/>
    </row>
    <row r="180" ht="12.75" customHeight="1">
      <c r="A180" s="166"/>
      <c r="B180" s="193"/>
      <c r="C180" s="194"/>
      <c r="D180" s="193"/>
      <c r="E180" s="194"/>
      <c r="F180" s="194"/>
      <c r="G180" s="250"/>
      <c r="H180" s="250"/>
      <c r="I180" s="250"/>
      <c r="J180" s="194"/>
      <c r="K180" s="195"/>
      <c r="L180" s="195"/>
      <c r="M180" s="166"/>
      <c r="N180" s="166"/>
      <c r="O180" s="166"/>
      <c r="P180" s="166"/>
      <c r="Q180" s="166"/>
      <c r="R180" s="166"/>
      <c r="S180" s="166"/>
      <c r="T180" s="166"/>
      <c r="U180" s="166"/>
      <c r="V180" s="166"/>
      <c r="W180" s="166"/>
    </row>
    <row r="181" ht="12.75" customHeight="1">
      <c r="A181" s="166"/>
      <c r="B181" s="193"/>
      <c r="C181" s="194"/>
      <c r="D181" s="193"/>
      <c r="E181" s="194"/>
      <c r="F181" s="194"/>
      <c r="G181" s="250"/>
      <c r="H181" s="250"/>
      <c r="I181" s="250"/>
      <c r="J181" s="194"/>
      <c r="K181" s="195"/>
      <c r="L181" s="195"/>
      <c r="M181" s="166"/>
      <c r="N181" s="166"/>
      <c r="O181" s="166"/>
      <c r="P181" s="166"/>
      <c r="Q181" s="166"/>
      <c r="R181" s="166"/>
      <c r="S181" s="166"/>
      <c r="T181" s="166"/>
      <c r="U181" s="166"/>
      <c r="V181" s="166"/>
      <c r="W181" s="166"/>
    </row>
    <row r="182" ht="12.75" customHeight="1">
      <c r="A182" s="166"/>
      <c r="B182" s="193"/>
      <c r="C182" s="194"/>
      <c r="D182" s="193"/>
      <c r="E182" s="194"/>
      <c r="F182" s="194"/>
      <c r="G182" s="250"/>
      <c r="H182" s="250"/>
      <c r="I182" s="250"/>
      <c r="J182" s="194"/>
      <c r="K182" s="195"/>
      <c r="L182" s="195"/>
      <c r="M182" s="166"/>
      <c r="N182" s="166"/>
      <c r="O182" s="166"/>
      <c r="P182" s="166"/>
      <c r="Q182" s="166"/>
      <c r="R182" s="166"/>
      <c r="S182" s="166"/>
      <c r="T182" s="166"/>
      <c r="U182" s="166"/>
      <c r="V182" s="166"/>
      <c r="W182" s="166"/>
    </row>
    <row r="183" ht="12.75" customHeight="1">
      <c r="A183" s="166"/>
      <c r="B183" s="193"/>
      <c r="C183" s="194"/>
      <c r="D183" s="193"/>
      <c r="E183" s="194"/>
      <c r="F183" s="194"/>
      <c r="G183" s="250"/>
      <c r="H183" s="250"/>
      <c r="I183" s="250"/>
      <c r="J183" s="194"/>
      <c r="K183" s="195"/>
      <c r="L183" s="195"/>
      <c r="M183" s="166"/>
      <c r="N183" s="166"/>
      <c r="O183" s="166"/>
      <c r="P183" s="166"/>
      <c r="Q183" s="166"/>
      <c r="R183" s="166"/>
      <c r="S183" s="166"/>
      <c r="T183" s="166"/>
      <c r="U183" s="166"/>
      <c r="V183" s="166"/>
      <c r="W183" s="166"/>
    </row>
    <row r="184" ht="15.75" customHeight="1">
      <c r="L184" s="196"/>
    </row>
    <row r="185" ht="15.75" customHeight="1">
      <c r="L185" s="196"/>
    </row>
    <row r="186" ht="15.75" customHeight="1">
      <c r="L186" s="196"/>
    </row>
    <row r="187" ht="15.75" customHeight="1">
      <c r="L187" s="196"/>
    </row>
    <row r="188" ht="15.75" customHeight="1">
      <c r="L188" s="196"/>
    </row>
    <row r="189" ht="15.75" customHeight="1">
      <c r="L189" s="196"/>
    </row>
    <row r="190" ht="15.75" customHeight="1">
      <c r="L190" s="196"/>
    </row>
    <row r="191" ht="15.75" customHeight="1">
      <c r="L191" s="196"/>
    </row>
    <row r="192" ht="15.75" customHeight="1">
      <c r="L192" s="196"/>
    </row>
    <row r="193" ht="15.75" customHeight="1">
      <c r="L193" s="196"/>
    </row>
    <row r="194" ht="15.75" customHeight="1">
      <c r="L194" s="196"/>
    </row>
    <row r="195" ht="15.75" customHeight="1">
      <c r="L195" s="196"/>
    </row>
    <row r="196" ht="15.75" customHeight="1">
      <c r="L196" s="196"/>
    </row>
    <row r="197" ht="15.75" customHeight="1">
      <c r="L197" s="196"/>
    </row>
    <row r="198" ht="15.75" customHeight="1">
      <c r="L198" s="196"/>
    </row>
    <row r="199" ht="15.75" customHeight="1">
      <c r="L199" s="196"/>
    </row>
    <row r="200" ht="15.75" customHeight="1">
      <c r="L200" s="196"/>
    </row>
    <row r="201" ht="15.75" customHeight="1">
      <c r="L201" s="196"/>
    </row>
    <row r="202" ht="15.75" customHeight="1">
      <c r="L202" s="196"/>
    </row>
    <row r="203" ht="15.75" customHeight="1">
      <c r="L203" s="196"/>
    </row>
    <row r="204" ht="15.75" customHeight="1">
      <c r="L204" s="196"/>
    </row>
    <row r="205" ht="15.75" customHeight="1">
      <c r="L205" s="196"/>
    </row>
    <row r="206" ht="15.75" customHeight="1">
      <c r="L206" s="196"/>
    </row>
    <row r="207" ht="15.75" customHeight="1">
      <c r="L207" s="196"/>
    </row>
    <row r="208" ht="15.75" customHeight="1">
      <c r="L208" s="196"/>
    </row>
    <row r="209" ht="15.75" customHeight="1">
      <c r="L209" s="196"/>
    </row>
    <row r="210" ht="15.75" customHeight="1">
      <c r="L210" s="196"/>
    </row>
    <row r="211" ht="15.75" customHeight="1">
      <c r="L211" s="196"/>
    </row>
    <row r="212" ht="15.75" customHeight="1">
      <c r="L212" s="196"/>
    </row>
    <row r="213" ht="15.75" customHeight="1">
      <c r="L213" s="196"/>
    </row>
    <row r="214" ht="15.75" customHeight="1">
      <c r="L214" s="196"/>
    </row>
    <row r="215" ht="15.75" customHeight="1">
      <c r="L215" s="196"/>
    </row>
    <row r="216" ht="15.75" customHeight="1">
      <c r="L216" s="196"/>
    </row>
    <row r="217" ht="15.75" customHeight="1">
      <c r="L217" s="196"/>
    </row>
    <row r="218" ht="15.75" customHeight="1">
      <c r="L218" s="196"/>
    </row>
    <row r="219" ht="15.75" customHeight="1">
      <c r="L219" s="196"/>
    </row>
    <row r="220" ht="15.75" customHeight="1">
      <c r="L220" s="196"/>
    </row>
    <row r="221" ht="15.75" customHeight="1">
      <c r="L221" s="196"/>
    </row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B2:L2"/>
    <mergeCell ref="B3:L3"/>
    <mergeCell ref="B4:L4"/>
    <mergeCell ref="B19:K19"/>
    <mergeCell ref="B20:K20"/>
    <mergeCell ref="B21:K21"/>
  </mergeCells>
  <printOptions/>
  <pageMargins bottom="0.0" footer="0.0" header="0.0" left="0.1968503937007874" right="0.03937007874015748" top="0.11811023622047245"/>
  <pageSetup fitToHeight="0" paperSize="9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2.63"/>
    <col customWidth="1" min="2" max="2" width="15.38"/>
    <col customWidth="1" min="3" max="3" width="45.0"/>
    <col customWidth="1" min="4" max="4" width="42.88"/>
    <col customWidth="1" min="5" max="5" width="34.75"/>
    <col customWidth="1" min="6" max="6" width="78.38"/>
  </cols>
  <sheetData>
    <row r="1" ht="15.75" customHeight="1">
      <c r="B1" s="251" t="s">
        <v>287</v>
      </c>
      <c r="C1" s="252"/>
      <c r="D1" s="252"/>
      <c r="E1" s="252"/>
      <c r="F1" s="253"/>
    </row>
    <row r="2" ht="15.75" customHeight="1">
      <c r="B2" s="254" t="s">
        <v>288</v>
      </c>
      <c r="C2" s="41"/>
      <c r="D2" s="41"/>
      <c r="E2" s="41"/>
      <c r="F2" s="255"/>
    </row>
    <row r="3" ht="15.75" customHeight="1">
      <c r="B3" s="256" t="s">
        <v>16</v>
      </c>
      <c r="C3" s="257" t="s">
        <v>40</v>
      </c>
      <c r="D3" s="258" t="s">
        <v>289</v>
      </c>
      <c r="E3" s="41"/>
      <c r="F3" s="255"/>
    </row>
    <row r="4" ht="15.75" customHeight="1">
      <c r="B4" s="256" t="s">
        <v>19</v>
      </c>
      <c r="C4" s="257" t="s">
        <v>47</v>
      </c>
      <c r="D4" s="259" t="s">
        <v>290</v>
      </c>
      <c r="E4" s="41"/>
      <c r="F4" s="255"/>
    </row>
    <row r="5" ht="15.75" customHeight="1">
      <c r="B5" s="256" t="s">
        <v>21</v>
      </c>
      <c r="C5" s="257" t="s">
        <v>42</v>
      </c>
      <c r="D5" s="259" t="s">
        <v>291</v>
      </c>
      <c r="E5" s="41"/>
      <c r="F5" s="255"/>
    </row>
    <row r="6" ht="15.75" customHeight="1">
      <c r="B6" s="256" t="s">
        <v>24</v>
      </c>
      <c r="C6" s="257" t="s">
        <v>292</v>
      </c>
      <c r="D6" s="259">
        <v>12.0</v>
      </c>
      <c r="E6" s="41"/>
      <c r="F6" s="255"/>
    </row>
    <row r="7" ht="15.75" customHeight="1">
      <c r="B7" s="260" t="s">
        <v>57</v>
      </c>
      <c r="C7" s="41"/>
      <c r="D7" s="41"/>
      <c r="E7" s="41"/>
      <c r="F7" s="255"/>
    </row>
    <row r="8" ht="15.75" customHeight="1">
      <c r="B8" s="261" t="s">
        <v>293</v>
      </c>
      <c r="C8" s="188"/>
      <c r="D8" s="188"/>
      <c r="E8" s="188"/>
      <c r="F8" s="262"/>
    </row>
    <row r="9" ht="15.75" customHeight="1">
      <c r="B9" s="254" t="s">
        <v>294</v>
      </c>
      <c r="C9" s="41"/>
      <c r="D9" s="41"/>
      <c r="E9" s="41"/>
      <c r="F9" s="255"/>
    </row>
    <row r="10" ht="15.75" customHeight="1">
      <c r="B10" s="263" t="s">
        <v>60</v>
      </c>
      <c r="C10" s="41"/>
      <c r="D10" s="41"/>
      <c r="E10" s="42"/>
      <c r="F10" s="264" t="s">
        <v>61</v>
      </c>
    </row>
    <row r="11" ht="15.75" customHeight="1">
      <c r="B11" s="265"/>
      <c r="C11" s="266" t="s">
        <v>62</v>
      </c>
      <c r="D11" s="267" t="s">
        <v>295</v>
      </c>
      <c r="E11" s="41"/>
      <c r="F11" s="255"/>
    </row>
    <row r="12" ht="15.75" customHeight="1">
      <c r="B12" s="268">
        <v>2.0</v>
      </c>
      <c r="C12" s="266" t="s">
        <v>66</v>
      </c>
      <c r="D12" s="269"/>
      <c r="E12" s="269"/>
      <c r="F12" s="270" t="s">
        <v>296</v>
      </c>
    </row>
    <row r="13" ht="15.75" customHeight="1">
      <c r="B13" s="268">
        <v>3.0</v>
      </c>
      <c r="C13" s="266" t="s">
        <v>67</v>
      </c>
      <c r="D13" s="267" t="s">
        <v>297</v>
      </c>
      <c r="E13" s="41"/>
      <c r="F13" s="255"/>
    </row>
    <row r="14" ht="15.75" customHeight="1">
      <c r="B14" s="268">
        <v>4.0</v>
      </c>
      <c r="C14" s="271" t="s">
        <v>68</v>
      </c>
      <c r="D14" s="272">
        <v>45433.0</v>
      </c>
      <c r="E14" s="41"/>
      <c r="F14" s="255"/>
    </row>
    <row r="15" ht="15.75" customHeight="1">
      <c r="B15" s="273" t="s">
        <v>298</v>
      </c>
      <c r="C15" s="41"/>
      <c r="D15" s="41"/>
      <c r="E15" s="42"/>
      <c r="F15" s="274"/>
    </row>
    <row r="16" ht="15.75" customHeight="1">
      <c r="B16" s="275">
        <v>1.0</v>
      </c>
      <c r="C16" s="276" t="s">
        <v>71</v>
      </c>
      <c r="D16" s="41"/>
      <c r="E16" s="42"/>
      <c r="F16" s="277" t="s">
        <v>61</v>
      </c>
    </row>
    <row r="17" ht="15.75" customHeight="1">
      <c r="B17" s="278" t="s">
        <v>16</v>
      </c>
      <c r="C17" s="271" t="s">
        <v>72</v>
      </c>
      <c r="D17" s="279"/>
      <c r="E17" s="42"/>
      <c r="F17" s="280" t="str">
        <f>+F12</f>
        <v>Conforme Cláusula Terceira da SINTELPES do Estado de Rondonia</v>
      </c>
    </row>
    <row r="18" ht="15.75" customHeight="1">
      <c r="B18" s="278" t="s">
        <v>19</v>
      </c>
      <c r="C18" s="271" t="s">
        <v>74</v>
      </c>
      <c r="D18" s="281">
        <v>0.0</v>
      </c>
      <c r="E18" s="282"/>
      <c r="F18" s="280" t="s">
        <v>299</v>
      </c>
    </row>
    <row r="19" ht="50.25" customHeight="1">
      <c r="B19" s="278" t="s">
        <v>21</v>
      </c>
      <c r="C19" s="266" t="s">
        <v>75</v>
      </c>
      <c r="D19" s="283" t="s">
        <v>300</v>
      </c>
      <c r="E19" s="42"/>
      <c r="F19" s="284" t="s">
        <v>301</v>
      </c>
    </row>
    <row r="20" ht="15.75" customHeight="1">
      <c r="B20" s="278" t="s">
        <v>24</v>
      </c>
      <c r="C20" s="271" t="s">
        <v>302</v>
      </c>
      <c r="D20" s="279"/>
      <c r="E20" s="42"/>
      <c r="F20" s="280" t="s">
        <v>303</v>
      </c>
    </row>
    <row r="21" ht="15.75" customHeight="1">
      <c r="B21" s="278" t="s">
        <v>27</v>
      </c>
      <c r="C21" s="271" t="s">
        <v>304</v>
      </c>
      <c r="D21" s="285"/>
      <c r="E21" s="286"/>
      <c r="F21" s="280" t="s">
        <v>111</v>
      </c>
    </row>
    <row r="22" ht="15.75" customHeight="1">
      <c r="B22" s="278" t="s">
        <v>36</v>
      </c>
      <c r="C22" s="271" t="s">
        <v>76</v>
      </c>
      <c r="D22" s="287"/>
      <c r="E22" s="42"/>
      <c r="F22" s="280" t="s">
        <v>111</v>
      </c>
    </row>
    <row r="23" ht="15.75" customHeight="1">
      <c r="B23" s="278" t="s">
        <v>93</v>
      </c>
      <c r="C23" s="266" t="s">
        <v>77</v>
      </c>
      <c r="D23" s="287"/>
      <c r="E23" s="42"/>
      <c r="F23" s="280" t="s">
        <v>111</v>
      </c>
    </row>
    <row r="24" ht="15.75" customHeight="1">
      <c r="B24" s="288" t="s">
        <v>305</v>
      </c>
      <c r="C24" s="41"/>
      <c r="D24" s="41"/>
      <c r="E24" s="42"/>
      <c r="F24" s="289">
        <f>SUM(F17:F23)</f>
        <v>0</v>
      </c>
    </row>
    <row r="25" ht="15.75" customHeight="1">
      <c r="B25" s="273" t="s">
        <v>79</v>
      </c>
      <c r="C25" s="41"/>
      <c r="D25" s="41"/>
      <c r="E25" s="42"/>
      <c r="F25" s="290"/>
    </row>
    <row r="26" ht="15.75" customHeight="1">
      <c r="B26" s="275" t="s">
        <v>80</v>
      </c>
      <c r="C26" s="276" t="s">
        <v>81</v>
      </c>
      <c r="D26" s="41"/>
      <c r="E26" s="42"/>
      <c r="F26" s="277" t="s">
        <v>61</v>
      </c>
    </row>
    <row r="27" ht="15.75" customHeight="1">
      <c r="B27" s="278" t="s">
        <v>16</v>
      </c>
      <c r="C27" s="276" t="s">
        <v>82</v>
      </c>
      <c r="D27" s="42"/>
      <c r="E27" s="291">
        <f>1/12</f>
        <v>0.08333333333</v>
      </c>
      <c r="F27" s="284" t="s">
        <v>306</v>
      </c>
    </row>
    <row r="28" ht="15.75" customHeight="1">
      <c r="B28" s="278" t="s">
        <v>19</v>
      </c>
      <c r="C28" s="276" t="s">
        <v>307</v>
      </c>
      <c r="D28" s="42"/>
      <c r="E28" s="291">
        <v>0.121</v>
      </c>
      <c r="F28" s="284" t="s">
        <v>308</v>
      </c>
    </row>
    <row r="29" ht="15.75" customHeight="1">
      <c r="B29" s="288" t="s">
        <v>144</v>
      </c>
      <c r="C29" s="41"/>
      <c r="D29" s="42"/>
      <c r="E29" s="292">
        <f t="shared" ref="E29:F29" si="1">SUM(E27:E28)</f>
        <v>0.2043333333</v>
      </c>
      <c r="F29" s="289">
        <f t="shared" si="1"/>
        <v>0</v>
      </c>
    </row>
    <row r="30" ht="15.75" customHeight="1">
      <c r="B30" s="293" t="s">
        <v>309</v>
      </c>
      <c r="C30" s="41"/>
      <c r="D30" s="41"/>
      <c r="E30" s="41"/>
      <c r="F30" s="255"/>
    </row>
    <row r="31" ht="15.75" customHeight="1">
      <c r="B31" s="275" t="s">
        <v>85</v>
      </c>
      <c r="C31" s="276" t="s">
        <v>86</v>
      </c>
      <c r="D31" s="41"/>
      <c r="E31" s="42"/>
      <c r="F31" s="277" t="s">
        <v>61</v>
      </c>
    </row>
    <row r="32" ht="15.75" customHeight="1">
      <c r="B32" s="278" t="s">
        <v>16</v>
      </c>
      <c r="C32" s="294" t="s">
        <v>310</v>
      </c>
      <c r="D32" s="295"/>
      <c r="E32" s="291">
        <v>0.2</v>
      </c>
      <c r="F32" s="284" t="s">
        <v>311</v>
      </c>
    </row>
    <row r="33" ht="15.75" customHeight="1">
      <c r="B33" s="278" t="s">
        <v>19</v>
      </c>
      <c r="C33" s="294" t="s">
        <v>312</v>
      </c>
      <c r="D33" s="295"/>
      <c r="E33" s="291">
        <v>0.015</v>
      </c>
      <c r="F33" s="284" t="s">
        <v>313</v>
      </c>
    </row>
    <row r="34" ht="15.75" customHeight="1">
      <c r="B34" s="278" t="s">
        <v>21</v>
      </c>
      <c r="C34" s="294" t="s">
        <v>314</v>
      </c>
      <c r="D34" s="295"/>
      <c r="E34" s="291">
        <v>0.01</v>
      </c>
      <c r="F34" s="284" t="s">
        <v>313</v>
      </c>
    </row>
    <row r="35" ht="15.75" customHeight="1">
      <c r="B35" s="278" t="s">
        <v>24</v>
      </c>
      <c r="C35" s="294" t="s">
        <v>315</v>
      </c>
      <c r="D35" s="295"/>
      <c r="E35" s="291">
        <v>0.002</v>
      </c>
      <c r="F35" s="284" t="s">
        <v>313</v>
      </c>
    </row>
    <row r="36" ht="15.75" customHeight="1">
      <c r="B36" s="278" t="s">
        <v>27</v>
      </c>
      <c r="C36" s="294" t="s">
        <v>316</v>
      </c>
      <c r="D36" s="295"/>
      <c r="E36" s="291">
        <v>0.025</v>
      </c>
      <c r="F36" s="284" t="s">
        <v>313</v>
      </c>
    </row>
    <row r="37" ht="15.75" customHeight="1">
      <c r="B37" s="278" t="s">
        <v>36</v>
      </c>
      <c r="C37" s="294" t="s">
        <v>317</v>
      </c>
      <c r="D37" s="295"/>
      <c r="E37" s="291">
        <v>0.08</v>
      </c>
      <c r="F37" s="284" t="s">
        <v>313</v>
      </c>
    </row>
    <row r="38" ht="15.75" customHeight="1">
      <c r="B38" s="278" t="s">
        <v>93</v>
      </c>
      <c r="C38" s="294" t="s">
        <v>318</v>
      </c>
      <c r="D38" s="295"/>
      <c r="E38" s="291">
        <v>0.03</v>
      </c>
      <c r="F38" s="284" t="s">
        <v>319</v>
      </c>
    </row>
    <row r="39" ht="15.75" customHeight="1">
      <c r="B39" s="296" t="s">
        <v>95</v>
      </c>
      <c r="C39" s="297" t="s">
        <v>320</v>
      </c>
      <c r="D39" s="286"/>
      <c r="E39" s="298">
        <v>0.006</v>
      </c>
      <c r="F39" s="284" t="s">
        <v>313</v>
      </c>
    </row>
    <row r="40" ht="15.75" customHeight="1">
      <c r="B40" s="288" t="s">
        <v>144</v>
      </c>
      <c r="C40" s="41"/>
      <c r="D40" s="42"/>
      <c r="E40" s="292">
        <f t="shared" ref="E40:F40" si="2">SUM(E32:E39)</f>
        <v>0.368</v>
      </c>
      <c r="F40" s="289">
        <f t="shared" si="2"/>
        <v>0</v>
      </c>
    </row>
    <row r="41" ht="15.75" customHeight="1">
      <c r="B41" s="275" t="s">
        <v>98</v>
      </c>
      <c r="C41" s="276" t="s">
        <v>99</v>
      </c>
      <c r="D41" s="41"/>
      <c r="E41" s="42"/>
      <c r="F41" s="277" t="s">
        <v>61</v>
      </c>
    </row>
    <row r="42" ht="15.75" customHeight="1">
      <c r="B42" s="278" t="s">
        <v>16</v>
      </c>
      <c r="C42" s="266" t="s">
        <v>102</v>
      </c>
      <c r="D42" s="286"/>
      <c r="E42" s="299">
        <v>6.0</v>
      </c>
      <c r="F42" s="284" t="s">
        <v>321</v>
      </c>
    </row>
    <row r="43" ht="15.75" customHeight="1">
      <c r="B43" s="278" t="s">
        <v>19</v>
      </c>
      <c r="C43" s="266" t="s">
        <v>322</v>
      </c>
      <c r="D43" s="286"/>
      <c r="E43" s="299">
        <v>540.0</v>
      </c>
      <c r="F43" s="300" t="s">
        <v>323</v>
      </c>
    </row>
    <row r="44" ht="15.75" customHeight="1">
      <c r="B44" s="278" t="s">
        <v>21</v>
      </c>
      <c r="C44" s="266" t="s">
        <v>110</v>
      </c>
      <c r="D44" s="286"/>
      <c r="E44" s="301"/>
      <c r="F44" s="302"/>
    </row>
    <row r="45" ht="15.75" customHeight="1">
      <c r="B45" s="278" t="s">
        <v>24</v>
      </c>
      <c r="C45" s="266" t="s">
        <v>112</v>
      </c>
      <c r="D45" s="286"/>
      <c r="E45" s="303">
        <v>0.5</v>
      </c>
      <c r="F45" s="302"/>
    </row>
    <row r="46" ht="15.75" customHeight="1">
      <c r="B46" s="278" t="s">
        <v>27</v>
      </c>
      <c r="C46" s="266" t="s">
        <v>324</v>
      </c>
      <c r="D46" s="286"/>
      <c r="E46" s="299">
        <v>32235.0</v>
      </c>
      <c r="F46" s="304"/>
    </row>
    <row r="47" ht="15.75" customHeight="1">
      <c r="B47" s="288" t="s">
        <v>325</v>
      </c>
      <c r="C47" s="41"/>
      <c r="D47" s="41"/>
      <c r="E47" s="42"/>
      <c r="F47" s="305"/>
    </row>
    <row r="48" ht="15.75" customHeight="1">
      <c r="B48" s="273" t="s">
        <v>326</v>
      </c>
      <c r="C48" s="41"/>
      <c r="D48" s="41"/>
      <c r="E48" s="42"/>
      <c r="F48" s="274"/>
    </row>
    <row r="49" ht="15.75" customHeight="1">
      <c r="B49" s="275" t="s">
        <v>80</v>
      </c>
      <c r="C49" s="276" t="s">
        <v>327</v>
      </c>
      <c r="D49" s="41"/>
      <c r="E49" s="42"/>
      <c r="F49" s="306">
        <f>F29</f>
        <v>0</v>
      </c>
    </row>
    <row r="50" ht="15.75" customHeight="1">
      <c r="B50" s="275" t="s">
        <v>85</v>
      </c>
      <c r="C50" s="307" t="s">
        <v>117</v>
      </c>
      <c r="D50" s="295"/>
      <c r="E50" s="308" t="s">
        <v>141</v>
      </c>
      <c r="F50" s="309">
        <f>F40</f>
        <v>0</v>
      </c>
    </row>
    <row r="51" ht="15.75" customHeight="1">
      <c r="B51" s="275" t="s">
        <v>98</v>
      </c>
      <c r="C51" s="307" t="s">
        <v>118</v>
      </c>
      <c r="D51" s="295"/>
      <c r="E51" s="308" t="s">
        <v>141</v>
      </c>
      <c r="F51" s="274"/>
    </row>
    <row r="52" ht="15.75" customHeight="1">
      <c r="B52" s="288" t="s">
        <v>144</v>
      </c>
      <c r="C52" s="41"/>
      <c r="D52" s="42"/>
      <c r="E52" s="310" t="s">
        <v>141</v>
      </c>
      <c r="F52" s="289">
        <f>SUM(F49:F51)</f>
        <v>0</v>
      </c>
    </row>
    <row r="53" ht="15.75" customHeight="1">
      <c r="B53" s="273" t="s">
        <v>120</v>
      </c>
      <c r="C53" s="41"/>
      <c r="D53" s="41"/>
      <c r="E53" s="42"/>
      <c r="F53" s="274"/>
    </row>
    <row r="54" ht="15.75" customHeight="1">
      <c r="B54" s="275" t="s">
        <v>121</v>
      </c>
      <c r="C54" s="276" t="s">
        <v>122</v>
      </c>
      <c r="D54" s="41"/>
      <c r="E54" s="42"/>
      <c r="F54" s="277" t="s">
        <v>61</v>
      </c>
    </row>
    <row r="55" ht="15.75" customHeight="1">
      <c r="B55" s="278" t="s">
        <v>16</v>
      </c>
      <c r="C55" s="307" t="s">
        <v>123</v>
      </c>
      <c r="D55" s="295"/>
      <c r="E55" s="291">
        <f>(1/12)*0.05</f>
        <v>0.004166666667</v>
      </c>
      <c r="F55" s="284" t="s">
        <v>328</v>
      </c>
    </row>
    <row r="56" ht="15.75" customHeight="1">
      <c r="B56" s="278" t="s">
        <v>19</v>
      </c>
      <c r="C56" s="266" t="s">
        <v>329</v>
      </c>
      <c r="D56" s="295"/>
      <c r="E56" s="291">
        <f>E37*E55</f>
        <v>0.0003333333333</v>
      </c>
      <c r="F56" s="284" t="s">
        <v>330</v>
      </c>
    </row>
    <row r="57" ht="15.75" customHeight="1">
      <c r="B57" s="278" t="s">
        <v>21</v>
      </c>
      <c r="C57" s="294" t="s">
        <v>331</v>
      </c>
      <c r="D57" s="295"/>
      <c r="E57" s="291">
        <v>0.0194</v>
      </c>
      <c r="F57" s="284" t="s">
        <v>332</v>
      </c>
    </row>
    <row r="58" ht="15.75" customHeight="1">
      <c r="B58" s="278" t="s">
        <v>24</v>
      </c>
      <c r="C58" s="266" t="s">
        <v>127</v>
      </c>
      <c r="D58" s="295"/>
      <c r="E58" s="291">
        <f>E40*E57</f>
        <v>0.0071392</v>
      </c>
      <c r="F58" s="284" t="s">
        <v>333</v>
      </c>
    </row>
    <row r="59" ht="15.75" customHeight="1">
      <c r="B59" s="278" t="s">
        <v>27</v>
      </c>
      <c r="C59" s="266" t="s">
        <v>334</v>
      </c>
      <c r="D59" s="295"/>
      <c r="E59" s="291">
        <f>4%</f>
        <v>0.04</v>
      </c>
      <c r="F59" s="284" t="s">
        <v>335</v>
      </c>
    </row>
    <row r="60" ht="15.75" customHeight="1">
      <c r="B60" s="288" t="s">
        <v>144</v>
      </c>
      <c r="C60" s="41"/>
      <c r="D60" s="42"/>
      <c r="E60" s="311">
        <f t="shared" ref="E60:F60" si="3">SUM(E55:E59)</f>
        <v>0.0710392</v>
      </c>
      <c r="F60" s="289">
        <f t="shared" si="3"/>
        <v>0</v>
      </c>
    </row>
    <row r="61" ht="15.75" customHeight="1">
      <c r="B61" s="273" t="s">
        <v>130</v>
      </c>
      <c r="C61" s="41"/>
      <c r="D61" s="41"/>
      <c r="E61" s="42"/>
      <c r="F61" s="274"/>
    </row>
    <row r="62" ht="15.75" customHeight="1">
      <c r="B62" s="275" t="s">
        <v>131</v>
      </c>
      <c r="C62" s="312" t="s">
        <v>132</v>
      </c>
      <c r="D62" s="41"/>
      <c r="E62" s="42"/>
      <c r="F62" s="277" t="s">
        <v>61</v>
      </c>
    </row>
    <row r="63" ht="35.25" customHeight="1">
      <c r="B63" s="278" t="s">
        <v>16</v>
      </c>
      <c r="C63" s="307" t="s">
        <v>133</v>
      </c>
      <c r="D63" s="295"/>
      <c r="E63" s="291">
        <f>E28/12</f>
        <v>0.01008333333</v>
      </c>
      <c r="F63" s="313" t="str">
        <f>(F24+F52+F60+F81)*E63</f>
        <v>#VALUE!</v>
      </c>
    </row>
    <row r="64" ht="33.0" customHeight="1">
      <c r="B64" s="278" t="s">
        <v>19</v>
      </c>
      <c r="C64" s="307" t="s">
        <v>134</v>
      </c>
      <c r="D64" s="295"/>
      <c r="E64" s="291">
        <v>0.0166</v>
      </c>
      <c r="F64" s="284" t="s">
        <v>336</v>
      </c>
    </row>
    <row r="65" ht="32.25" customHeight="1">
      <c r="B65" s="278" t="s">
        <v>21</v>
      </c>
      <c r="C65" s="307" t="s">
        <v>135</v>
      </c>
      <c r="D65" s="295"/>
      <c r="E65" s="291">
        <f>(5/30)*(1/12)*3.24%*50%</f>
        <v>0.000225</v>
      </c>
      <c r="F65" s="284" t="s">
        <v>337</v>
      </c>
    </row>
    <row r="66" ht="33.75" customHeight="1">
      <c r="B66" s="278" t="s">
        <v>24</v>
      </c>
      <c r="C66" s="307" t="s">
        <v>136</v>
      </c>
      <c r="D66" s="295"/>
      <c r="E66" s="291">
        <f>(0.97/30)*(1/12)</f>
        <v>0.002694444444</v>
      </c>
      <c r="F66" s="284" t="s">
        <v>338</v>
      </c>
    </row>
    <row r="67" ht="15.75" customHeight="1">
      <c r="B67" s="278" t="s">
        <v>27</v>
      </c>
      <c r="C67" s="307" t="s">
        <v>137</v>
      </c>
      <c r="D67" s="295"/>
      <c r="E67" s="291">
        <v>3.0E-4</v>
      </c>
      <c r="F67" s="284" t="s">
        <v>339</v>
      </c>
    </row>
    <row r="68" ht="15.75" customHeight="1">
      <c r="B68" s="278" t="s">
        <v>36</v>
      </c>
      <c r="C68" s="266" t="s">
        <v>138</v>
      </c>
      <c r="D68" s="295"/>
      <c r="E68" s="291">
        <v>0.0</v>
      </c>
      <c r="F68" s="274"/>
    </row>
    <row r="69" ht="15.75" customHeight="1">
      <c r="B69" s="288" t="s">
        <v>139</v>
      </c>
      <c r="C69" s="41"/>
      <c r="D69" s="42"/>
      <c r="E69" s="311">
        <f>SUM(E63:E68)</f>
        <v>0.02990277778</v>
      </c>
      <c r="F69" s="305"/>
    </row>
    <row r="70" ht="15.75" customHeight="1">
      <c r="B70" s="314"/>
      <c r="C70" s="41"/>
      <c r="D70" s="41"/>
      <c r="E70" s="42"/>
      <c r="F70" s="274"/>
    </row>
    <row r="71" ht="15.75" customHeight="1">
      <c r="B71" s="275" t="s">
        <v>141</v>
      </c>
      <c r="C71" s="276" t="s">
        <v>142</v>
      </c>
      <c r="D71" s="41"/>
      <c r="E71" s="42"/>
      <c r="F71" s="277" t="s">
        <v>61</v>
      </c>
    </row>
    <row r="72" ht="15.75" customHeight="1">
      <c r="B72" s="278" t="s">
        <v>16</v>
      </c>
      <c r="C72" s="307" t="s">
        <v>143</v>
      </c>
      <c r="D72" s="295"/>
      <c r="E72" s="291">
        <v>0.0</v>
      </c>
      <c r="F72" s="280" t="s">
        <v>340</v>
      </c>
    </row>
    <row r="73" ht="15.75" customHeight="1">
      <c r="B73" s="288" t="s">
        <v>144</v>
      </c>
      <c r="C73" s="41"/>
      <c r="D73" s="42"/>
      <c r="E73" s="292">
        <f t="shared" ref="E73:F73" si="4">E72</f>
        <v>0</v>
      </c>
      <c r="F73" s="315" t="str">
        <f t="shared" si="4"/>
        <v>Art. 71 da Consolidação das Leis do Trabalho</v>
      </c>
    </row>
    <row r="74" ht="15.75" customHeight="1">
      <c r="B74" s="273" t="s">
        <v>145</v>
      </c>
      <c r="C74" s="41"/>
      <c r="D74" s="41"/>
      <c r="E74" s="42"/>
      <c r="F74" s="274"/>
    </row>
    <row r="75" ht="15.75" customHeight="1">
      <c r="B75" s="275">
        <v>4.0</v>
      </c>
      <c r="C75" s="276" t="s">
        <v>146</v>
      </c>
      <c r="D75" s="41"/>
      <c r="E75" s="42"/>
      <c r="F75" s="277" t="s">
        <v>61</v>
      </c>
    </row>
    <row r="76" ht="15.75" customHeight="1">
      <c r="B76" s="278" t="s">
        <v>131</v>
      </c>
      <c r="C76" s="307" t="s">
        <v>132</v>
      </c>
      <c r="D76" s="295"/>
      <c r="E76" s="291">
        <f>E69</f>
        <v>0.02990277778</v>
      </c>
      <c r="F76" s="274"/>
    </row>
    <row r="77" ht="15.75" customHeight="1">
      <c r="B77" s="278" t="s">
        <v>147</v>
      </c>
      <c r="C77" s="307" t="s">
        <v>142</v>
      </c>
      <c r="D77" s="295"/>
      <c r="E77" s="291">
        <f>E73</f>
        <v>0</v>
      </c>
      <c r="F77" s="309">
        <v>0.0</v>
      </c>
    </row>
    <row r="78" ht="15.75" customHeight="1">
      <c r="B78" s="288" t="s">
        <v>148</v>
      </c>
      <c r="C78" s="41"/>
      <c r="D78" s="42"/>
      <c r="E78" s="311">
        <f>SUM(E73:E77)</f>
        <v>0.02990277778</v>
      </c>
      <c r="F78" s="289">
        <f>SUM(F76+F77)</f>
        <v>0</v>
      </c>
    </row>
    <row r="79" ht="15.75" customHeight="1">
      <c r="B79" s="273" t="s">
        <v>149</v>
      </c>
      <c r="C79" s="41"/>
      <c r="D79" s="41"/>
      <c r="E79" s="42"/>
      <c r="F79" s="274"/>
    </row>
    <row r="80" ht="15.75" customHeight="1">
      <c r="B80" s="275">
        <v>5.0</v>
      </c>
      <c r="C80" s="276" t="s">
        <v>150</v>
      </c>
      <c r="D80" s="41"/>
      <c r="E80" s="42"/>
      <c r="F80" s="277" t="s">
        <v>61</v>
      </c>
    </row>
    <row r="81" ht="15.75" customHeight="1">
      <c r="B81" s="278" t="s">
        <v>16</v>
      </c>
      <c r="C81" s="307" t="s">
        <v>341</v>
      </c>
      <c r="D81" s="295"/>
      <c r="E81" s="316" t="s">
        <v>141</v>
      </c>
      <c r="F81" s="300" t="s">
        <v>342</v>
      </c>
    </row>
    <row r="82" ht="15.75" customHeight="1">
      <c r="B82" s="278" t="s">
        <v>19</v>
      </c>
      <c r="C82" s="307" t="s">
        <v>343</v>
      </c>
      <c r="D82" s="295"/>
      <c r="E82" s="317"/>
      <c r="F82" s="302"/>
    </row>
    <row r="83" ht="15.75" customHeight="1">
      <c r="B83" s="278" t="s">
        <v>21</v>
      </c>
      <c r="C83" s="307" t="s">
        <v>344</v>
      </c>
      <c r="D83" s="295"/>
      <c r="E83" s="317"/>
      <c r="F83" s="304"/>
    </row>
    <row r="84" ht="15.75" customHeight="1">
      <c r="B84" s="288" t="s">
        <v>155</v>
      </c>
      <c r="C84" s="41"/>
      <c r="D84" s="42"/>
      <c r="E84" s="318" t="s">
        <v>141</v>
      </c>
      <c r="F84" s="289">
        <f>SUM(F81:F83)</f>
        <v>0</v>
      </c>
    </row>
    <row r="85" ht="15.75" customHeight="1">
      <c r="B85" s="263" t="s">
        <v>156</v>
      </c>
      <c r="C85" s="42"/>
      <c r="D85" s="319" t="s">
        <v>144</v>
      </c>
      <c r="E85" s="42"/>
      <c r="F85" s="309">
        <f>SUM(F24+F52+F60+F78+F84)</f>
        <v>0</v>
      </c>
    </row>
    <row r="86" ht="15.75" customHeight="1">
      <c r="B86" s="320" t="s">
        <v>157</v>
      </c>
      <c r="C86" s="41"/>
      <c r="D86" s="321"/>
      <c r="E86" s="322"/>
      <c r="F86" s="289">
        <f>F85</f>
        <v>0</v>
      </c>
    </row>
    <row r="87" ht="15.75" customHeight="1">
      <c r="B87" s="273" t="s">
        <v>158</v>
      </c>
      <c r="C87" s="41"/>
      <c r="D87" s="41"/>
      <c r="E87" s="42"/>
      <c r="F87" s="274"/>
    </row>
    <row r="88" ht="15.75" customHeight="1">
      <c r="B88" s="275">
        <v>6.0</v>
      </c>
      <c r="C88" s="276" t="s">
        <v>159</v>
      </c>
      <c r="D88" s="41"/>
      <c r="E88" s="42"/>
      <c r="F88" s="277" t="s">
        <v>61</v>
      </c>
    </row>
    <row r="89" ht="15.75" customHeight="1">
      <c r="B89" s="275" t="s">
        <v>16</v>
      </c>
      <c r="C89" s="307" t="s">
        <v>160</v>
      </c>
      <c r="D89" s="323">
        <v>0.05</v>
      </c>
      <c r="E89" s="42"/>
      <c r="F89" s="284" t="s">
        <v>345</v>
      </c>
    </row>
    <row r="90" ht="15.75" customHeight="1">
      <c r="B90" s="275" t="s">
        <v>19</v>
      </c>
      <c r="C90" s="307" t="s">
        <v>346</v>
      </c>
      <c r="D90" s="323">
        <v>0.1</v>
      </c>
      <c r="E90" s="42"/>
      <c r="F90" s="284" t="s">
        <v>345</v>
      </c>
    </row>
    <row r="91" ht="15.75" customHeight="1">
      <c r="B91" s="324" t="s">
        <v>21</v>
      </c>
      <c r="C91" s="276" t="s">
        <v>347</v>
      </c>
      <c r="D91" s="42"/>
      <c r="E91" s="325">
        <f>+(100-14.25)/100</f>
        <v>0.8575</v>
      </c>
      <c r="F91" s="274"/>
    </row>
    <row r="92" ht="15.75" customHeight="1">
      <c r="B92" s="326"/>
      <c r="C92" s="327" t="s">
        <v>163</v>
      </c>
      <c r="D92" s="328"/>
      <c r="E92" s="295"/>
      <c r="F92" s="274"/>
    </row>
    <row r="93" ht="15.75" customHeight="1">
      <c r="B93" s="326"/>
      <c r="C93" s="327" t="s">
        <v>164</v>
      </c>
      <c r="D93" s="295"/>
      <c r="E93" s="295"/>
      <c r="F93" s="274"/>
    </row>
    <row r="94" ht="15.75" customHeight="1">
      <c r="B94" s="326"/>
      <c r="C94" s="329" t="s">
        <v>348</v>
      </c>
      <c r="D94" s="295"/>
      <c r="E94" s="291">
        <v>0.0165</v>
      </c>
      <c r="F94" s="284" t="s">
        <v>349</v>
      </c>
    </row>
    <row r="95" ht="15.75" customHeight="1">
      <c r="B95" s="326"/>
      <c r="C95" s="329" t="s">
        <v>350</v>
      </c>
      <c r="D95" s="295"/>
      <c r="E95" s="291">
        <v>0.076</v>
      </c>
      <c r="F95" s="284" t="s">
        <v>351</v>
      </c>
    </row>
    <row r="96" ht="15.75" customHeight="1">
      <c r="B96" s="326"/>
      <c r="C96" s="330" t="s">
        <v>167</v>
      </c>
      <c r="D96" s="295"/>
      <c r="E96" s="295"/>
      <c r="F96" s="274"/>
    </row>
    <row r="97" ht="15.75" customHeight="1">
      <c r="B97" s="326"/>
      <c r="C97" s="330" t="s">
        <v>168</v>
      </c>
      <c r="D97" s="295"/>
      <c r="E97" s="295"/>
      <c r="F97" s="274"/>
    </row>
    <row r="98" ht="15.75" customHeight="1">
      <c r="B98" s="331"/>
      <c r="C98" s="332" t="s">
        <v>169</v>
      </c>
      <c r="D98" s="333"/>
      <c r="E98" s="334">
        <v>0.05</v>
      </c>
      <c r="F98" s="335" t="s">
        <v>352</v>
      </c>
    </row>
    <row r="99" ht="15.75" customHeight="1">
      <c r="B99" s="336"/>
      <c r="C99" s="337" t="s">
        <v>170</v>
      </c>
      <c r="D99" s="338"/>
      <c r="E99" s="334">
        <f>SUM(E94:E98)</f>
        <v>0.1425</v>
      </c>
      <c r="F99" s="339"/>
    </row>
    <row r="100" ht="15.75" customHeight="1">
      <c r="B100" s="288" t="s">
        <v>171</v>
      </c>
      <c r="C100" s="41"/>
      <c r="D100" s="41"/>
      <c r="E100" s="42"/>
      <c r="F100" s="340" t="str">
        <f>+F89+F90+F99</f>
        <v>#VALUE!</v>
      </c>
    </row>
    <row r="101" ht="15.75" customHeight="1">
      <c r="B101" s="263" t="s">
        <v>172</v>
      </c>
      <c r="C101" s="41"/>
      <c r="D101" s="41"/>
      <c r="E101" s="42"/>
      <c r="F101" s="274"/>
    </row>
    <row r="102" ht="15.75" customHeight="1">
      <c r="B102" s="275" t="s">
        <v>16</v>
      </c>
      <c r="C102" s="276" t="s">
        <v>173</v>
      </c>
      <c r="D102" s="41"/>
      <c r="E102" s="42"/>
      <c r="F102" s="274"/>
    </row>
    <row r="103" ht="15.75" customHeight="1">
      <c r="B103" s="275" t="s">
        <v>19</v>
      </c>
      <c r="C103" s="276" t="s">
        <v>174</v>
      </c>
      <c r="D103" s="41"/>
      <c r="E103" s="42"/>
      <c r="F103" s="274"/>
    </row>
    <row r="104" ht="15.75" customHeight="1">
      <c r="B104" s="275" t="s">
        <v>21</v>
      </c>
      <c r="C104" s="276" t="s">
        <v>175</v>
      </c>
      <c r="D104" s="41"/>
      <c r="E104" s="42"/>
      <c r="F104" s="274"/>
    </row>
    <row r="105" ht="15.75" customHeight="1">
      <c r="B105" s="275" t="s">
        <v>24</v>
      </c>
      <c r="C105" s="276" t="s">
        <v>176</v>
      </c>
      <c r="D105" s="41"/>
      <c r="E105" s="42"/>
      <c r="F105" s="274"/>
    </row>
    <row r="106" ht="15.75" customHeight="1">
      <c r="B106" s="275" t="s">
        <v>27</v>
      </c>
      <c r="C106" s="276" t="s">
        <v>177</v>
      </c>
      <c r="D106" s="41"/>
      <c r="E106" s="42"/>
      <c r="F106" s="274"/>
    </row>
    <row r="107" ht="15.75" customHeight="1">
      <c r="B107" s="341" t="s">
        <v>353</v>
      </c>
      <c r="C107" s="41"/>
      <c r="D107" s="42"/>
      <c r="E107" s="301"/>
      <c r="F107" s="274"/>
    </row>
    <row r="108" ht="15.75" customHeight="1">
      <c r="B108" s="275" t="s">
        <v>36</v>
      </c>
      <c r="C108" s="276" t="s">
        <v>354</v>
      </c>
      <c r="D108" s="41"/>
      <c r="E108" s="42"/>
      <c r="F108" s="274"/>
    </row>
    <row r="109" ht="15.75" customHeight="1">
      <c r="B109" s="342" t="s">
        <v>180</v>
      </c>
      <c r="C109" s="343"/>
      <c r="D109" s="343"/>
      <c r="E109" s="344"/>
      <c r="F109" s="345">
        <f>+F107+F108</f>
        <v>0</v>
      </c>
    </row>
    <row r="110" ht="15.75" customHeight="1">
      <c r="B110" s="346"/>
    </row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1">
    <mergeCell ref="F81:F83"/>
    <mergeCell ref="B84:D84"/>
    <mergeCell ref="B85:C85"/>
    <mergeCell ref="D85:E85"/>
    <mergeCell ref="B86:D86"/>
    <mergeCell ref="B87:E87"/>
    <mergeCell ref="C88:E88"/>
    <mergeCell ref="C103:E103"/>
    <mergeCell ref="C104:E104"/>
    <mergeCell ref="C105:E105"/>
    <mergeCell ref="C106:E106"/>
    <mergeCell ref="B107:D107"/>
    <mergeCell ref="C108:E108"/>
    <mergeCell ref="B109:E109"/>
    <mergeCell ref="B110:F110"/>
    <mergeCell ref="D89:E89"/>
    <mergeCell ref="D90:E90"/>
    <mergeCell ref="B91:B98"/>
    <mergeCell ref="C91:D91"/>
    <mergeCell ref="B100:E100"/>
    <mergeCell ref="B101:E101"/>
    <mergeCell ref="C102:E102"/>
    <mergeCell ref="B1:F1"/>
    <mergeCell ref="B2:F2"/>
    <mergeCell ref="D3:F3"/>
    <mergeCell ref="D4:F4"/>
    <mergeCell ref="D5:F5"/>
    <mergeCell ref="D6:F6"/>
    <mergeCell ref="B7:F7"/>
    <mergeCell ref="B8:F8"/>
    <mergeCell ref="B9:F9"/>
    <mergeCell ref="B10:E10"/>
    <mergeCell ref="D11:F11"/>
    <mergeCell ref="D13:F13"/>
    <mergeCell ref="D14:F14"/>
    <mergeCell ref="B15:E15"/>
    <mergeCell ref="C16:E16"/>
    <mergeCell ref="D17:E17"/>
    <mergeCell ref="D19:E19"/>
    <mergeCell ref="D20:E20"/>
    <mergeCell ref="D22:E22"/>
    <mergeCell ref="D23:E23"/>
    <mergeCell ref="B24:E24"/>
    <mergeCell ref="B25:E25"/>
    <mergeCell ref="C26:E26"/>
    <mergeCell ref="C27:D27"/>
    <mergeCell ref="C28:D28"/>
    <mergeCell ref="B29:D29"/>
    <mergeCell ref="B30:F30"/>
    <mergeCell ref="C31:E31"/>
    <mergeCell ref="B40:D40"/>
    <mergeCell ref="C41:E41"/>
    <mergeCell ref="F43:F46"/>
    <mergeCell ref="B47:E47"/>
    <mergeCell ref="B48:E48"/>
    <mergeCell ref="C49:E49"/>
    <mergeCell ref="B52:D52"/>
    <mergeCell ref="B53:E53"/>
    <mergeCell ref="C54:E54"/>
    <mergeCell ref="B60:D60"/>
    <mergeCell ref="B61:E61"/>
    <mergeCell ref="C62:E62"/>
    <mergeCell ref="B69:D69"/>
    <mergeCell ref="B70:E70"/>
    <mergeCell ref="C71:E71"/>
    <mergeCell ref="B73:D73"/>
    <mergeCell ref="B74:E74"/>
    <mergeCell ref="C75:E75"/>
    <mergeCell ref="B78:D78"/>
    <mergeCell ref="B79:E79"/>
    <mergeCell ref="C80:E80"/>
  </mergeCells>
  <hyperlinks>
    <hyperlink r:id="rId1" ref="C39"/>
  </hyperlinks>
  <printOptions/>
  <pageMargins bottom="0.787401575" footer="0.0" header="0.0" left="0.511811024" right="0.511811024" top="0.787401575"/>
  <pageSetup paperSize="9" orientation="portrait"/>
  <colBreaks count="1" manualBreakCount="1">
    <brk id="7" man="1"/>
  </colBreaks>
  <drawing r:id="rId2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Hamilton Augusto Lacerda Santos Junior</dc:creator>
</cp:coreProperties>
</file>